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440" firstSheet="2" activeTab="2"/>
  </bookViews>
  <sheets>
    <sheet name="Лист3" sheetId="34" r:id="rId1"/>
    <sheet name="общеэкспл к благоустр" sheetId="29" r:id="rId2"/>
    <sheet name="неблаг. к работе" sheetId="37" r:id="rId3"/>
    <sheet name="Гар-сервис" sheetId="33" r:id="rId4"/>
    <sheet name="Лист4" sheetId="35" r:id="rId5"/>
    <sheet name="Лист1" sheetId="38" r:id="rId6"/>
  </sheets>
  <calcPr calcId="145621" calcOnSave="0"/>
</workbook>
</file>

<file path=xl/calcChain.xml><?xml version="1.0" encoding="utf-8"?>
<calcChain xmlns="http://schemas.openxmlformats.org/spreadsheetml/2006/main">
  <c r="D56" i="37" l="1"/>
  <c r="D62" i="37"/>
  <c r="D50" i="37"/>
  <c r="D40" i="37"/>
  <c r="D30" i="37"/>
  <c r="D25" i="37"/>
  <c r="D63" i="37" s="1"/>
  <c r="J60" i="29"/>
  <c r="J54" i="29" l="1"/>
  <c r="J48" i="29"/>
  <c r="J38" i="29"/>
  <c r="J32" i="29"/>
  <c r="J27" i="29"/>
  <c r="J13" i="29"/>
  <c r="J66" i="29" l="1"/>
  <c r="F62" i="29"/>
  <c r="D64" i="34" l="1"/>
  <c r="E62" i="34"/>
  <c r="E56" i="34"/>
  <c r="D56" i="34"/>
  <c r="E49" i="34"/>
  <c r="E37" i="34"/>
  <c r="E31" i="34"/>
  <c r="E26" i="34"/>
  <c r="E12" i="34"/>
  <c r="E67" i="34" s="1"/>
  <c r="H58" i="33"/>
  <c r="E58" i="33"/>
  <c r="F52" i="33"/>
  <c r="D52" i="33"/>
  <c r="G51" i="33"/>
  <c r="H51" i="33" s="1"/>
  <c r="H52" i="33" s="1"/>
  <c r="E51" i="33"/>
  <c r="E52" i="33" s="1"/>
  <c r="E46" i="33"/>
  <c r="G45" i="33"/>
  <c r="H45" i="33" s="1"/>
  <c r="G42" i="33"/>
  <c r="H42" i="33" s="1"/>
  <c r="G39" i="33"/>
  <c r="H39" i="33" s="1"/>
  <c r="H46" i="33" s="1"/>
  <c r="E36" i="33"/>
  <c r="H34" i="33"/>
  <c r="G34" i="33"/>
  <c r="H32" i="33"/>
  <c r="H36" i="33" s="1"/>
  <c r="G32" i="33"/>
  <c r="E30" i="33"/>
  <c r="E25" i="33"/>
  <c r="G19" i="33"/>
  <c r="H19" i="33" s="1"/>
  <c r="H25" i="33" s="1"/>
  <c r="E13" i="33"/>
  <c r="H12" i="33"/>
  <c r="G9" i="33"/>
  <c r="G52" i="33" s="1"/>
  <c r="E53" i="29"/>
  <c r="E46" i="29"/>
  <c r="E44" i="29"/>
  <c r="E41" i="29"/>
  <c r="E36" i="29"/>
  <c r="E34" i="29"/>
  <c r="E20" i="29"/>
  <c r="E9" i="29"/>
  <c r="I60" i="29"/>
  <c r="E48" i="29"/>
  <c r="I12" i="29"/>
  <c r="F54" i="29"/>
  <c r="F61" i="29" s="1"/>
  <c r="E54" i="29"/>
  <c r="E38" i="29"/>
  <c r="E27" i="29"/>
  <c r="E13" i="29"/>
  <c r="E66" i="29" s="1"/>
  <c r="D62" i="29"/>
  <c r="E60" i="29"/>
  <c r="D54" i="29"/>
  <c r="D64" i="29" s="1"/>
  <c r="E32" i="29"/>
  <c r="D66" i="34" l="1"/>
  <c r="H53" i="29"/>
  <c r="H46" i="29"/>
  <c r="H9" i="33"/>
  <c r="H13" i="33" s="1"/>
  <c r="H59" i="33" s="1"/>
  <c r="E59" i="33"/>
  <c r="H34" i="29"/>
  <c r="I34" i="29" s="1"/>
  <c r="I46" i="29"/>
  <c r="H36" i="29"/>
  <c r="I36" i="29" s="1"/>
  <c r="H20" i="29"/>
  <c r="I20" i="29" s="1"/>
  <c r="I27" i="29" s="1"/>
  <c r="H44" i="29" l="1"/>
  <c r="I44" i="29" s="1"/>
  <c r="I48" i="29" s="1"/>
  <c r="H41" i="29"/>
  <c r="I41" i="29" s="1"/>
  <c r="I53" i="29"/>
  <c r="I54" i="29" s="1"/>
  <c r="H9" i="29"/>
  <c r="I9" i="29" s="1"/>
  <c r="I13" i="29" s="1"/>
  <c r="H54" i="29"/>
  <c r="I38" i="29"/>
  <c r="I66" i="29" l="1"/>
</calcChain>
</file>

<file path=xl/sharedStrings.xml><?xml version="1.0" encoding="utf-8"?>
<sst xmlns="http://schemas.openxmlformats.org/spreadsheetml/2006/main" count="580" uniqueCount="209">
  <si>
    <t>Наименование</t>
  </si>
  <si>
    <t>Периодичность</t>
  </si>
  <si>
    <t>нижних 3-х этажей-ежедневно,    выше 3-х этажей -3 раза                  в неделю</t>
  </si>
  <si>
    <t>2 раза в год</t>
  </si>
  <si>
    <t>Уборка чердачного и подвального помещений</t>
  </si>
  <si>
    <t>Итого</t>
  </si>
  <si>
    <t>1 раз в сутки</t>
  </si>
  <si>
    <t>Скос травы на газонах</t>
  </si>
  <si>
    <t>3 раза за сезон</t>
  </si>
  <si>
    <t>по мере необходимости,  но не позднее 2 часов после окончания снегопада</t>
  </si>
  <si>
    <t>Очистка территории от наледи и льда</t>
  </si>
  <si>
    <t>не позднее 3 суток со дня образования</t>
  </si>
  <si>
    <t>Посыпка территории песком или смесью песка с хлоридами</t>
  </si>
  <si>
    <t>по мере необходимости, но не реже 1 раза в сутки во время гололеда</t>
  </si>
  <si>
    <t>Сбор, вывоз и утилизация ТБО</t>
  </si>
  <si>
    <t>по графику,                                           не менее 1 раза в день</t>
  </si>
  <si>
    <t>Выполнение работ согласно плану по текущему ремонту</t>
  </si>
  <si>
    <t>Дератизация</t>
  </si>
  <si>
    <t>в соответствии с договором</t>
  </si>
  <si>
    <t>Стоимость на 1кв.м. общей  площади (рублей в месяц)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</si>
  <si>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</t>
  </si>
  <si>
    <t>1.1.</t>
  </si>
  <si>
    <t>Мытье окон</t>
  </si>
  <si>
    <t>итого</t>
  </si>
  <si>
    <t>2.Работы по содержанию земельного участка, на котором расположен МКД</t>
  </si>
  <si>
    <t>Выполнение работ по начислению и сбору платы за содержание и ремонт общего имущества</t>
  </si>
  <si>
    <t>Выполнение работ по управлению  МКД</t>
  </si>
  <si>
    <t>Сбор, обновление и хранение информации о собственниках жилого помещения</t>
  </si>
  <si>
    <t>Работы по обеспечения требований пожарной безопасности</t>
  </si>
  <si>
    <t xml:space="preserve">1. Работы по содержание помещений общего пользования, входящий в состав общего имущества МКД </t>
  </si>
  <si>
    <t>Сухая и влажная уборка лестничных площадок и маршей</t>
  </si>
  <si>
    <t xml:space="preserve"> 2 раза в год</t>
  </si>
  <si>
    <t>Мытье лестничных площадок и маршей</t>
  </si>
  <si>
    <t>1 раз в неделю</t>
  </si>
  <si>
    <t xml:space="preserve"> 1.2.</t>
  </si>
  <si>
    <t>Обметание пыли с потолков</t>
  </si>
  <si>
    <t>1 раз в год</t>
  </si>
  <si>
    <t xml:space="preserve"> 1.3.</t>
  </si>
  <si>
    <t xml:space="preserve"> 1.4.</t>
  </si>
  <si>
    <t xml:space="preserve"> 1.5.</t>
  </si>
  <si>
    <t xml:space="preserve"> 1.6.</t>
  </si>
  <si>
    <t xml:space="preserve"> 1.7.</t>
  </si>
  <si>
    <t>Уборка мусора с газонов в теплый период</t>
  </si>
  <si>
    <t>Уборка на контейнерных площадках</t>
  </si>
  <si>
    <t xml:space="preserve">Сдвигание свежевыпавшего снега при снегопаде </t>
  </si>
  <si>
    <t>Очистка крышек люков колодцев и пожарных гидрантов от снега и льда толщиной слоя выше 5 см</t>
  </si>
  <si>
    <t>Прочистка ливневой канализации</t>
  </si>
  <si>
    <t>1 раз в 2 суток</t>
  </si>
  <si>
    <t xml:space="preserve"> 2.1</t>
  </si>
  <si>
    <t xml:space="preserve"> 2.2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</si>
  <si>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</si>
  <si>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</si>
  <si>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</si>
  <si>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</si>
  <si>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</si>
  <si>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</si>
  <si>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</si>
  <si>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>3. Сбор, вывоз и утилизация ТБО</t>
  </si>
  <si>
    <t xml:space="preserve"> 2.3</t>
  </si>
  <si>
    <t>усно</t>
  </si>
  <si>
    <t>окк</t>
  </si>
  <si>
    <t>в т.ч.</t>
  </si>
  <si>
    <t xml:space="preserve"> 5.1</t>
  </si>
  <si>
    <t xml:space="preserve"> 5.3</t>
  </si>
  <si>
    <t xml:space="preserve"> 5 4</t>
  </si>
  <si>
    <t>Выполнение заявок населения</t>
  </si>
  <si>
    <t xml:space="preserve"> 3.1</t>
  </si>
  <si>
    <t xml:space="preserve"> 4.1</t>
  </si>
  <si>
    <t>6. Текущий ремонт общего имущества</t>
  </si>
  <si>
    <t xml:space="preserve"> 6.1</t>
  </si>
  <si>
    <t>7. Обеспечение устранение  аварий и неисправностей по заявкам</t>
  </si>
  <si>
    <t>7.1.</t>
  </si>
  <si>
    <t>7.2</t>
  </si>
  <si>
    <t>8.Услуги обеспечивающие надлежащее содержание дома</t>
  </si>
  <si>
    <t>8.1.</t>
  </si>
  <si>
    <t>8.2</t>
  </si>
  <si>
    <t>8.3</t>
  </si>
  <si>
    <t>8.4</t>
  </si>
  <si>
    <t xml:space="preserve"> 4.2</t>
  </si>
  <si>
    <t>Трудозатраты:</t>
  </si>
  <si>
    <t>Страховые взносы:</t>
  </si>
  <si>
    <t>материалы:</t>
  </si>
  <si>
    <t>Очистка систем защиты от грязи. Уборка крыльца</t>
  </si>
  <si>
    <t>Подметание и уборка земельного участка, площадки перед входом в подъезд в теплый период</t>
  </si>
  <si>
    <t xml:space="preserve">Подметание свежевыпавшего снега толщиной до 2 см </t>
  </si>
  <si>
    <t>Подметание территории в дни без снега</t>
  </si>
  <si>
    <r>
      <t>Затраты на1 м</t>
    </r>
    <r>
      <rPr>
        <b/>
        <sz val="8"/>
        <rFont val="Calibri"/>
        <family val="2"/>
        <charset val="204"/>
      </rPr>
      <t>²</t>
    </r>
    <r>
      <rPr>
        <b/>
        <sz val="8"/>
        <rFont val="Times New Roman"/>
        <family val="1"/>
        <charset val="204"/>
      </rPr>
      <t xml:space="preserve"> общ.жил. площ.в месяц, руб.</t>
    </r>
  </si>
  <si>
    <t>Выполнение работ по обеспечению сбора, вывоза крупногабаритных отходов</t>
  </si>
  <si>
    <t>Выполнение работ по обеспечению  утилизации твердых бытовых и крупногабаритных отходов</t>
  </si>
  <si>
    <r>
      <rPr>
        <b/>
        <i/>
        <u/>
        <sz val="8"/>
        <rFont val="Times New Roman"/>
        <family val="1"/>
        <charset val="204"/>
      </rPr>
      <t>по графику, с установленной периодичностью,</t>
    </r>
    <r>
      <rPr>
        <sz val="8"/>
        <rFont val="Times New Roman"/>
        <family val="1"/>
        <charset val="204"/>
      </rPr>
      <t xml:space="preserve">                                    не менее 1 раза в день</t>
    </r>
  </si>
  <si>
    <t>Трудозатраты:0,05</t>
  </si>
  <si>
    <t>Труд.затр: 0,005</t>
  </si>
  <si>
    <t>Стр.взносы:0,001</t>
  </si>
  <si>
    <t>Стр. Взносы: 0,01</t>
  </si>
  <si>
    <t>по графику, не реже 2 раза в год</t>
  </si>
  <si>
    <t>Труд.затр.: 0,564</t>
  </si>
  <si>
    <t>Стр.взносы: 0,114</t>
  </si>
  <si>
    <t>Итого:</t>
  </si>
  <si>
    <t>Труд.затрат: 0,05</t>
  </si>
  <si>
    <t>Стр.взносы: 0,01</t>
  </si>
  <si>
    <t>Материалы: 0,356</t>
  </si>
  <si>
    <t>9.</t>
  </si>
  <si>
    <t xml:space="preserve"> 3.2</t>
  </si>
  <si>
    <t xml:space="preserve"> 3.3</t>
  </si>
  <si>
    <t xml:space="preserve"> 2.11</t>
  </si>
  <si>
    <t>Г.Л. Белобородова</t>
  </si>
  <si>
    <t>5. Работы по подготовки систем инженерно-технического обеспечения, входящих в состав общего имущества в многоквартирном доме, к сезонной эксплуатации многоквартирного дома</t>
  </si>
  <si>
    <t>Содержание аварийно -диспетчерской службы</t>
  </si>
  <si>
    <t>Общеэксплуатационные расходы</t>
  </si>
  <si>
    <t>Влажная протирка, подоконников, отопительных приборов, перил, оконных решеток, шкафов электросчетчиков почтовых ящиков, дверей, шкафов для электросчетчиков и слаботочных устройств, почтовых ящиков, дверных коробок, полотен дверей, доводчиков, дверных ручек</t>
  </si>
  <si>
    <t>Выполнение работ по обеспечению сбора, вывоза твердых бытовых отходов</t>
  </si>
  <si>
    <t>Проведение осмотров, выявление повреждений и нарушений конструкций, и устранение мелких неисправностей</t>
  </si>
  <si>
    <t>Проведение осмотра, выполнение комплекса работ по обслуживанию мусоропровода</t>
  </si>
  <si>
    <t>Проведение осмотра, выполнение комплекса работ по обслуживанию индивидуальных тепловых пунктов и водоподкачек</t>
  </si>
  <si>
    <r>
      <rPr>
        <b/>
        <i/>
        <u/>
        <sz val="8"/>
        <rFont val="Times New Roman"/>
        <family val="1"/>
        <charset val="204"/>
      </rPr>
      <t>по графику, с установленной периодичностью,</t>
    </r>
    <r>
      <rPr>
        <sz val="8"/>
        <rFont val="Times New Roman"/>
        <family val="1"/>
        <charset val="204"/>
      </rPr>
      <t xml:space="preserve">                                    не менее 1 раза в  неделю</t>
    </r>
  </si>
  <si>
    <t>Проведение технических осмотров и устранение незначительных неисправностей в системе вентиляции</t>
  </si>
  <si>
    <t xml:space="preserve"> 1 раза в год</t>
  </si>
  <si>
    <t>Труд.затраты: 0,043</t>
  </si>
  <si>
    <t>Стр.взносы: 0,008</t>
  </si>
  <si>
    <t xml:space="preserve"> 5. 2</t>
  </si>
  <si>
    <t>Труд.затр.: 0,234</t>
  </si>
  <si>
    <t>Стр.взносы: 0,047</t>
  </si>
  <si>
    <t>Материалы: 0,006</t>
  </si>
  <si>
    <t xml:space="preserve">Проведение осмотра, выполнение комплекса работ по подготовки  систем отопления, водоснабжения, водоотведения к сезонной эксплуатации </t>
  </si>
  <si>
    <t>Проведение технических осмотров и устранение незначительных неисправностей электротехнических устройств</t>
  </si>
  <si>
    <t>Всего</t>
  </si>
  <si>
    <t>в т.ч. Песко солен смесь - 0,081</t>
  </si>
  <si>
    <t xml:space="preserve">4. Работы по  проверки и осмотру несущих и ненесущих конструкций многоквартирного дома к сезонной эксплуатации </t>
  </si>
  <si>
    <t>на 2013 - 2014 годы</t>
  </si>
  <si>
    <t xml:space="preserve"> 5.2</t>
  </si>
  <si>
    <r>
      <t>Затраты на1 м</t>
    </r>
    <r>
      <rPr>
        <sz val="10"/>
        <rFont val="Calibri"/>
        <family val="2"/>
        <charset val="204"/>
      </rPr>
      <t>²</t>
    </r>
    <r>
      <rPr>
        <sz val="10"/>
        <rFont val="Times New Roman"/>
        <family val="1"/>
        <charset val="204"/>
      </rPr>
      <t xml:space="preserve"> общ.жил. площ.в месяц, руб.</t>
    </r>
  </si>
  <si>
    <r>
      <rPr>
        <b/>
        <i/>
        <u/>
        <sz val="10"/>
        <rFont val="Times New Roman"/>
        <family val="1"/>
        <charset val="204"/>
      </rPr>
      <t>по графику, с установленной периодичностью,</t>
    </r>
    <r>
      <rPr>
        <sz val="10"/>
        <rFont val="Times New Roman"/>
        <family val="1"/>
        <charset val="204"/>
      </rPr>
      <t xml:space="preserve">                                    не менее 1 раза в день</t>
    </r>
  </si>
  <si>
    <r>
      <rPr>
        <b/>
        <i/>
        <u/>
        <sz val="10"/>
        <rFont val="Times New Roman"/>
        <family val="1"/>
        <charset val="204"/>
      </rPr>
      <t>по графику, с установленной периодичностью,</t>
    </r>
    <r>
      <rPr>
        <sz val="10"/>
        <rFont val="Times New Roman"/>
        <family val="1"/>
        <charset val="204"/>
      </rPr>
      <t xml:space="preserve">                                    не менее 1 раза в  неделю</t>
    </r>
  </si>
  <si>
    <t xml:space="preserve">  Притула С.В.</t>
  </si>
  <si>
    <t xml:space="preserve">Директор ООО "Гарант-Сервис "                                   </t>
  </si>
  <si>
    <t>Состав, периодичность и стоимость работ и услуг по содержанию и текущему ремонту общего имущества в многоквартирном доме без водопровода, без канализации, с центральным отоплением.</t>
  </si>
  <si>
    <t xml:space="preserve">5. Работы по  проверки и осмотру несущих и ненесущих конструкций многоквартирного дома к сезонной эксплуатации </t>
  </si>
  <si>
    <t>6. Работы по подготовки систем инженерно-технического обеспечения, входящих в состав общего имущества в многоквартирном доме, к сезонной эксплуатации многоквартирного дома</t>
  </si>
  <si>
    <t xml:space="preserve"> 6.2</t>
  </si>
  <si>
    <t xml:space="preserve"> 6.3</t>
  </si>
  <si>
    <t>7. Текущий ремонт общего имущества</t>
  </si>
  <si>
    <t xml:space="preserve"> 7.1</t>
  </si>
  <si>
    <t>8. Обеспечение устранение  аварий и неисправностей по заявкам</t>
  </si>
  <si>
    <t>9.Услуги обеспечивающие надлежащее содержание дома</t>
  </si>
  <si>
    <t>9.1.</t>
  </si>
  <si>
    <t>9.2</t>
  </si>
  <si>
    <t>9.3</t>
  </si>
  <si>
    <t>9.4</t>
  </si>
  <si>
    <t>Проведение осмотра, выполнение комплекса работ по подготовке  систем отопления</t>
  </si>
  <si>
    <t>Выполнение работ по содержанию надворных туалетов</t>
  </si>
  <si>
    <t>по графику не менее 1 раза в неделю</t>
  </si>
  <si>
    <t>Выполнение работ по откачке и вывозу жидких бытовых отходов</t>
  </si>
  <si>
    <t>по мере заполнения выгреба, но не реже 1 раза в квартал</t>
  </si>
  <si>
    <t>4. Работы по обеспечению санитарного содержания надворных туалетов.</t>
  </si>
  <si>
    <t>Общеэксплуатационные в составе затрат</t>
  </si>
  <si>
    <t>Экономист                                             Федорцова И.С.</t>
  </si>
  <si>
    <t>на 2013 - 2014 годы  ООО "Гарант Сервис" и ООО "Спектр"</t>
  </si>
  <si>
    <t>прямые расходы</t>
  </si>
  <si>
    <t>Коэффициент для распределения общеэксплуатационных расходов</t>
  </si>
  <si>
    <t>коэффициент распределения</t>
  </si>
  <si>
    <t>прямые плюс общеэксплуатационные</t>
  </si>
  <si>
    <t>Распределение общеэксплуатационных расходов в составе, периодичности и стоимости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</t>
  </si>
  <si>
    <t>Экономист                                                         Федорцова И.С.</t>
  </si>
  <si>
    <t>ежедневно</t>
  </si>
  <si>
    <t>с  01.11.2013года   ООО "Гарант Сервис "</t>
  </si>
  <si>
    <t xml:space="preserve"> Состав, периодичность и стоимость работ и услуг</t>
  </si>
  <si>
    <t xml:space="preserve"> по содержанию и текущему  ремонту общего имущества   многоквартирного  дома</t>
  </si>
  <si>
    <t>без водоснабжения, без канализации, с центральным отоплением</t>
  </si>
  <si>
    <t>с 01.01.2013 г по 01.11.2013 г  ООО "Гарант-Сервис"</t>
  </si>
  <si>
    <t>Стоимость                                    на 1 кв.м.                  общей площади                          (рублей в месяц)</t>
  </si>
  <si>
    <t>1. Содержание помещений общего пользования</t>
  </si>
  <si>
    <t>Уборка лестничных площадок и маршей</t>
  </si>
  <si>
    <t>нижних 3-х этажей-ежедневно, выше 3-х этажей -3 раза в неделю</t>
  </si>
  <si>
    <t>Протирка пыли с  подоконников, оконных решеток, почтовых ящиков, дверей, шкафов для электросчетчиков</t>
  </si>
  <si>
    <t>1 раз в месяц</t>
  </si>
  <si>
    <t>Протирка пыли с колпаков светильников,  обметание пыли с потолка и стен в помещениях общего пользования</t>
  </si>
  <si>
    <t xml:space="preserve">2. Уборка земельного участка, входящего в состав общего имущества многоквартирного дома </t>
  </si>
  <si>
    <t>Подметание земельного участка в летний период</t>
  </si>
  <si>
    <t>Уборка мусора с газонов</t>
  </si>
  <si>
    <t xml:space="preserve">Уборка мусора на контейнерных площадках </t>
  </si>
  <si>
    <t>Подметание снега и территории при отсутствии снегопада</t>
  </si>
  <si>
    <t xml:space="preserve">Сдвижка и подметание снега при снегопаде </t>
  </si>
  <si>
    <t>по мере необходимсти,  но не позднее 2 часов после окончания снегопада</t>
  </si>
  <si>
    <t>Подрезка деревьев и кустов</t>
  </si>
  <si>
    <t>по мере необходимости по обращению граждан</t>
  </si>
  <si>
    <t>по графику, не менее 1 раза в день</t>
  </si>
  <si>
    <t>Содержание дворовых туалетов и вывоз ЖБО</t>
  </si>
  <si>
    <t>санитарное содержание 1 раз в сутки, вывоз ЖБО по мере заполнения, но не реже 1 раз в квартал</t>
  </si>
  <si>
    <t>3. Текущий ремонт общего имущества</t>
  </si>
  <si>
    <t>4.Проведение технических осмотров, подготовка к сезонной эксплуатации и мелкий ремонт</t>
  </si>
  <si>
    <t>Проведение техосмотров и устранение незначительных неисправностей</t>
  </si>
  <si>
    <t xml:space="preserve">2 раза в год </t>
  </si>
  <si>
    <t>Ремонт, регулировка, промывка, испытание консервация и расконсервация систем центрального отопления</t>
  </si>
  <si>
    <t>2 раза в год, по заявкам граждан</t>
  </si>
  <si>
    <t>5. Устранение аварии и неисправностей по заявкам</t>
  </si>
  <si>
    <t>Содержание аварийно-диспетчерской службы</t>
  </si>
  <si>
    <t>Работы по устранению неисправностей в местах общего пользования по заявкам</t>
  </si>
  <si>
    <t xml:space="preserve">            - на системах теплоснабжения, энергоснабжения, водоснабжения водоотведения</t>
  </si>
  <si>
    <t>в течение 1 суток с момента поступления заявки</t>
  </si>
  <si>
    <t xml:space="preserve">            -протечки в отдельных местах кровли,  замена разбитых стекол, сорванных створок оконных переплетов, форточек</t>
  </si>
  <si>
    <t xml:space="preserve">           -повреждения системы организованного водоотвода</t>
  </si>
  <si>
    <t>в течении 5 суток</t>
  </si>
  <si>
    <t xml:space="preserve">          - неисправность в системе освещения помещений общего пользования</t>
  </si>
  <si>
    <t>в течении 7 суток</t>
  </si>
  <si>
    <t>6. Услуги, обеспечивающие надлежащее содержание дома</t>
  </si>
  <si>
    <t>Выполнение работ по управлению и контролю качества выполненных работ, услуг</t>
  </si>
  <si>
    <t>Выполнение работ по начислению и сбору платы за содержание и ремонт общего имущества, выдача справок</t>
  </si>
  <si>
    <t xml:space="preserve">Итого </t>
  </si>
  <si>
    <t xml:space="preserve">                   Директор ООО "Гарант-Сервис"                                                              Притула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</si>
</sst>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</font>
    <font>
      <b/>
      <i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3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16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/>
    <xf numFmtId="0" fontId="5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9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9" fillId="0" borderId="9" xfId="0" applyFont="1" applyFill="1" applyBorder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wrapText="1"/>
    </xf>
    <xf numFmtId="164" fontId="9" fillId="3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" fontId="4" fillId="0" borderId="1" xfId="0" applyNumberFormat="1" applyFont="1" applyFill="1" applyBorder="1"/>
    <xf numFmtId="0" fontId="4" fillId="0" borderId="4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4" fillId="0" borderId="3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2" fontId="11" fillId="0" borderId="5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2" fontId="5" fillId="0" borderId="3" xfId="0" applyNumberFormat="1" applyFont="1" applyFill="1" applyBorder="1" applyAlignment="1">
      <alignment horizontal="left" wrapText="1"/>
    </xf>
    <xf numFmtId="2" fontId="11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1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9" xfId="0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/>
    <xf numFmtId="0" fontId="11" fillId="0" borderId="9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" fontId="4" fillId="0" borderId="1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/>
    <xf numFmtId="0" fontId="4" fillId="0" borderId="10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7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164" fontId="4" fillId="0" borderId="3" xfId="0" applyNumberFormat="1" applyFont="1" applyFill="1" applyBorder="1"/>
    <xf numFmtId="0" fontId="4" fillId="0" borderId="8" xfId="0" applyFont="1" applyFill="1" applyBorder="1"/>
    <xf numFmtId="0" fontId="11" fillId="0" borderId="1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left" wrapText="1"/>
    </xf>
    <xf numFmtId="0" fontId="11" fillId="0" borderId="10" xfId="0" applyFont="1" applyFill="1" applyBorder="1"/>
    <xf numFmtId="2" fontId="11" fillId="0" borderId="1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4" fontId="5" fillId="0" borderId="0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sqref="A1:XFD1048576"/>
    </sheetView>
  </sheetViews>
  <sheetFormatPr defaultRowHeight="50.25" customHeight="1" x14ac:dyDescent="0.25"/>
  <cols>
    <col min="1" max="1" width="5.42578125" style="13" customWidth="1"/>
    <col min="2" max="2" width="54.85546875" style="12" customWidth="1"/>
    <col min="3" max="3" width="19" style="12" customWidth="1"/>
    <col min="4" max="4" width="11" style="13" hidden="1" customWidth="1"/>
    <col min="5" max="5" width="20.42578125" style="13" customWidth="1"/>
    <col min="6" max="16384" width="9.140625" style="13"/>
  </cols>
  <sheetData>
    <row r="1" spans="1:11" ht="46.5" customHeight="1" x14ac:dyDescent="0.25">
      <c r="B1" s="266" t="s">
        <v>20</v>
      </c>
      <c r="C1" s="266"/>
      <c r="D1" s="266"/>
      <c r="E1" s="266"/>
      <c r="F1" s="15"/>
      <c r="G1" s="15"/>
      <c r="H1" s="15"/>
      <c r="I1" s="15"/>
      <c r="J1" s="15"/>
      <c r="K1" s="15"/>
    </row>
    <row r="2" spans="1:11" ht="15.75" customHeight="1" x14ac:dyDescent="0.25">
      <c r="B2" s="267" t="s">
        <v>128</v>
      </c>
      <c r="C2" s="267"/>
      <c r="D2" s="267"/>
      <c r="E2" s="267"/>
      <c r="F2" s="15"/>
      <c r="G2" s="15"/>
      <c r="H2" s="15"/>
      <c r="I2" s="15"/>
      <c r="J2" s="15"/>
      <c r="K2" s="15"/>
    </row>
    <row r="3" spans="1:11" ht="27" customHeight="1" x14ac:dyDescent="0.25">
      <c r="A3" s="152"/>
      <c r="B3" s="1" t="s">
        <v>0</v>
      </c>
      <c r="C3" s="1" t="s">
        <v>1</v>
      </c>
      <c r="D3" s="149" t="s">
        <v>19</v>
      </c>
      <c r="E3" s="39" t="s">
        <v>86</v>
      </c>
    </row>
    <row r="4" spans="1:11" ht="34.5" customHeight="1" x14ac:dyDescent="0.25">
      <c r="A4" s="20"/>
      <c r="B4" s="268" t="s">
        <v>29</v>
      </c>
      <c r="C4" s="268"/>
      <c r="D4" s="268"/>
      <c r="E4" s="35"/>
      <c r="F4" s="15"/>
      <c r="G4" s="15"/>
    </row>
    <row r="5" spans="1:11" ht="57" customHeight="1" x14ac:dyDescent="0.25">
      <c r="A5" s="155" t="s">
        <v>21</v>
      </c>
      <c r="B5" s="25" t="s">
        <v>30</v>
      </c>
      <c r="C5" s="17" t="s">
        <v>2</v>
      </c>
      <c r="D5" s="45">
        <v>2.0699999999999998</v>
      </c>
      <c r="E5" s="55" t="s">
        <v>79</v>
      </c>
      <c r="F5" s="14"/>
    </row>
    <row r="6" spans="1:11" ht="27" customHeight="1" x14ac:dyDescent="0.25">
      <c r="A6" s="20" t="s">
        <v>34</v>
      </c>
      <c r="B6" s="27" t="s">
        <v>32</v>
      </c>
      <c r="C6" s="3" t="s">
        <v>3</v>
      </c>
      <c r="D6" s="45"/>
      <c r="E6" s="38">
        <v>1.518</v>
      </c>
      <c r="F6" s="14"/>
    </row>
    <row r="7" spans="1:11" ht="18.75" customHeight="1" x14ac:dyDescent="0.25">
      <c r="A7" s="20" t="s">
        <v>37</v>
      </c>
      <c r="B7" s="27" t="s">
        <v>35</v>
      </c>
      <c r="C7" s="3" t="s">
        <v>36</v>
      </c>
      <c r="D7" s="45"/>
      <c r="E7" s="38" t="s">
        <v>80</v>
      </c>
      <c r="F7" s="14"/>
    </row>
    <row r="8" spans="1:11" ht="82.5" customHeight="1" x14ac:dyDescent="0.25">
      <c r="A8" s="20" t="s">
        <v>38</v>
      </c>
      <c r="B8" s="28" t="s">
        <v>109</v>
      </c>
      <c r="C8" s="3" t="s">
        <v>31</v>
      </c>
      <c r="D8" s="45"/>
      <c r="E8" s="38">
        <v>0.307</v>
      </c>
      <c r="F8" s="14"/>
    </row>
    <row r="9" spans="1:11" ht="21" customHeight="1" x14ac:dyDescent="0.25">
      <c r="A9" s="20" t="s">
        <v>39</v>
      </c>
      <c r="B9" s="25" t="s">
        <v>22</v>
      </c>
      <c r="C9" s="3" t="s">
        <v>3</v>
      </c>
      <c r="D9" s="45"/>
      <c r="E9" s="38" t="s">
        <v>81</v>
      </c>
      <c r="F9" s="14"/>
    </row>
    <row r="10" spans="1:11" ht="32.25" customHeight="1" x14ac:dyDescent="0.25">
      <c r="A10" s="20" t="s">
        <v>40</v>
      </c>
      <c r="B10" s="25" t="s">
        <v>82</v>
      </c>
      <c r="C10" s="3" t="s">
        <v>33</v>
      </c>
      <c r="D10" s="45"/>
      <c r="E10" s="38">
        <v>1E-3</v>
      </c>
      <c r="F10" s="14"/>
    </row>
    <row r="11" spans="1:11" ht="21" customHeight="1" x14ac:dyDescent="0.25">
      <c r="A11" s="20" t="s">
        <v>41</v>
      </c>
      <c r="B11" s="4" t="s">
        <v>17</v>
      </c>
      <c r="C11" s="3"/>
      <c r="D11" s="45"/>
      <c r="E11" s="29">
        <v>0.11</v>
      </c>
      <c r="F11" s="14"/>
    </row>
    <row r="12" spans="1:11" ht="15.75" customHeight="1" x14ac:dyDescent="0.25">
      <c r="A12" s="20"/>
      <c r="B12" s="4" t="s">
        <v>23</v>
      </c>
      <c r="C12" s="3"/>
      <c r="D12" s="19"/>
      <c r="E12" s="46">
        <f>E6+E8+E10+E11</f>
        <v>1.9359999999999999</v>
      </c>
      <c r="F12" s="14"/>
    </row>
    <row r="13" spans="1:11" ht="37.5" customHeight="1" x14ac:dyDescent="0.25">
      <c r="A13" s="20"/>
      <c r="B13" s="244" t="s">
        <v>24</v>
      </c>
      <c r="C13" s="244"/>
      <c r="D13" s="244"/>
      <c r="E13" s="43"/>
      <c r="F13" s="16"/>
      <c r="G13" s="16"/>
    </row>
    <row r="14" spans="1:11" ht="30" customHeight="1" x14ac:dyDescent="0.25">
      <c r="A14" s="20" t="s">
        <v>48</v>
      </c>
      <c r="B14" s="23" t="s">
        <v>83</v>
      </c>
      <c r="C14" s="3" t="s">
        <v>6</v>
      </c>
      <c r="D14" s="150">
        <v>2.0499999999999998</v>
      </c>
      <c r="E14" s="147" t="s">
        <v>79</v>
      </c>
    </row>
    <row r="15" spans="1:11" ht="18.75" customHeight="1" x14ac:dyDescent="0.25">
      <c r="A15" s="21" t="s">
        <v>49</v>
      </c>
      <c r="B15" s="23" t="s">
        <v>42</v>
      </c>
      <c r="C15" s="23" t="s">
        <v>47</v>
      </c>
      <c r="D15" s="150">
        <v>1.39</v>
      </c>
      <c r="E15" s="49">
        <v>4.6159999999999997</v>
      </c>
    </row>
    <row r="16" spans="1:11" ht="18.75" customHeight="1" x14ac:dyDescent="0.25">
      <c r="A16" s="20" t="s">
        <v>58</v>
      </c>
      <c r="B16" s="23" t="s">
        <v>43</v>
      </c>
      <c r="C16" s="3" t="s">
        <v>6</v>
      </c>
      <c r="D16" s="150">
        <v>0.03</v>
      </c>
      <c r="E16" s="49" t="s">
        <v>80</v>
      </c>
    </row>
    <row r="17" spans="1:5" ht="15.75" x14ac:dyDescent="0.25">
      <c r="A17" s="20" t="s">
        <v>50</v>
      </c>
      <c r="B17" s="2" t="s">
        <v>46</v>
      </c>
      <c r="C17" s="3"/>
      <c r="D17" s="150"/>
      <c r="E17" s="49">
        <v>0.93200000000000005</v>
      </c>
    </row>
    <row r="18" spans="1:5" ht="31.5" x14ac:dyDescent="0.25">
      <c r="A18" s="20" t="s">
        <v>51</v>
      </c>
      <c r="B18" s="24" t="s">
        <v>84</v>
      </c>
      <c r="C18" s="3" t="s">
        <v>6</v>
      </c>
      <c r="D18" s="150">
        <v>0.25</v>
      </c>
      <c r="E18" s="49" t="s">
        <v>81</v>
      </c>
    </row>
    <row r="19" spans="1:5" ht="15.75" x14ac:dyDescent="0.25">
      <c r="A19" s="20" t="s">
        <v>52</v>
      </c>
      <c r="B19" s="24" t="s">
        <v>85</v>
      </c>
      <c r="C19" s="23" t="s">
        <v>47</v>
      </c>
      <c r="D19" s="150"/>
      <c r="E19" s="49">
        <v>8.2000000000000003E-2</v>
      </c>
    </row>
    <row r="20" spans="1:5" ht="64.5" x14ac:dyDescent="0.25">
      <c r="A20" s="20" t="s">
        <v>53</v>
      </c>
      <c r="B20" s="26" t="s">
        <v>44</v>
      </c>
      <c r="C20" s="36" t="s">
        <v>9</v>
      </c>
      <c r="D20" s="269">
        <v>2.0699999999999998</v>
      </c>
      <c r="E20" s="49"/>
    </row>
    <row r="21" spans="1:5" ht="47.25" x14ac:dyDescent="0.25">
      <c r="A21" s="20" t="s">
        <v>54</v>
      </c>
      <c r="B21" s="6" t="s">
        <v>10</v>
      </c>
      <c r="C21" s="3" t="s">
        <v>11</v>
      </c>
      <c r="D21" s="269"/>
      <c r="E21" s="49"/>
    </row>
    <row r="22" spans="1:5" ht="51.75" x14ac:dyDescent="0.25">
      <c r="A22" s="20" t="s">
        <v>55</v>
      </c>
      <c r="B22" s="2" t="s">
        <v>12</v>
      </c>
      <c r="C22" s="36" t="s">
        <v>13</v>
      </c>
      <c r="D22" s="269"/>
      <c r="E22" s="38" t="s">
        <v>126</v>
      </c>
    </row>
    <row r="23" spans="1:5" ht="31.5" x14ac:dyDescent="0.25">
      <c r="A23" s="20">
        <v>0</v>
      </c>
      <c r="B23" s="25" t="s">
        <v>45</v>
      </c>
      <c r="C23" s="4"/>
      <c r="D23" s="150"/>
      <c r="E23" s="148"/>
    </row>
    <row r="24" spans="1:5" ht="47.25" x14ac:dyDescent="0.25">
      <c r="A24" s="20"/>
      <c r="B24" s="6" t="s">
        <v>14</v>
      </c>
      <c r="C24" s="4" t="s">
        <v>15</v>
      </c>
      <c r="D24" s="30">
        <v>2.4</v>
      </c>
      <c r="E24" s="153"/>
    </row>
    <row r="25" spans="1:5" ht="15.75" x14ac:dyDescent="0.25">
      <c r="A25" s="20" t="s">
        <v>104</v>
      </c>
      <c r="B25" s="3" t="s">
        <v>7</v>
      </c>
      <c r="C25" s="3" t="s">
        <v>8</v>
      </c>
      <c r="D25" s="31"/>
      <c r="E25" s="155">
        <v>0.21</v>
      </c>
    </row>
    <row r="26" spans="1:5" ht="15.75" x14ac:dyDescent="0.25">
      <c r="A26" s="20"/>
      <c r="B26" s="5" t="s">
        <v>5</v>
      </c>
      <c r="C26" s="10"/>
      <c r="D26" s="140"/>
      <c r="E26" s="155">
        <f>E15+E17+E19+E25</f>
        <v>5.84</v>
      </c>
    </row>
    <row r="27" spans="1:5" ht="15.75" x14ac:dyDescent="0.25">
      <c r="A27" s="20"/>
      <c r="B27" s="259" t="s">
        <v>57</v>
      </c>
      <c r="C27" s="259"/>
      <c r="D27" s="33"/>
      <c r="E27" s="151"/>
    </row>
    <row r="28" spans="1:5" ht="45.75" x14ac:dyDescent="0.25">
      <c r="A28" s="20" t="s">
        <v>66</v>
      </c>
      <c r="B28" s="2" t="s">
        <v>110</v>
      </c>
      <c r="C28" s="41" t="s">
        <v>89</v>
      </c>
      <c r="D28" s="40"/>
      <c r="E28" s="1">
        <v>1.631</v>
      </c>
    </row>
    <row r="29" spans="1:5" ht="45.75" x14ac:dyDescent="0.25">
      <c r="A29" s="20" t="s">
        <v>102</v>
      </c>
      <c r="B29" s="2" t="s">
        <v>87</v>
      </c>
      <c r="C29" s="41" t="s">
        <v>114</v>
      </c>
      <c r="D29" s="40"/>
      <c r="E29" s="1">
        <v>0.46400000000000002</v>
      </c>
    </row>
    <row r="30" spans="1:5" ht="31.5" x14ac:dyDescent="0.25">
      <c r="A30" s="21" t="s">
        <v>103</v>
      </c>
      <c r="B30" s="2" t="s">
        <v>88</v>
      </c>
      <c r="C30" s="42" t="s">
        <v>18</v>
      </c>
      <c r="E30" s="155">
        <v>0.435</v>
      </c>
    </row>
    <row r="31" spans="1:5" ht="15.75" x14ac:dyDescent="0.25">
      <c r="A31" s="21"/>
      <c r="B31" s="34" t="s">
        <v>5</v>
      </c>
      <c r="C31" s="146"/>
      <c r="E31" s="155">
        <f>E28+E29+E30</f>
        <v>2.5300000000000002</v>
      </c>
    </row>
    <row r="32" spans="1:5" ht="15.75" x14ac:dyDescent="0.25">
      <c r="A32" s="20"/>
      <c r="B32" s="259" t="s">
        <v>127</v>
      </c>
      <c r="C32" s="259"/>
      <c r="D32" s="33"/>
      <c r="E32" s="151"/>
    </row>
    <row r="33" spans="1:5" ht="15.75" x14ac:dyDescent="0.25">
      <c r="A33" s="248" t="s">
        <v>67</v>
      </c>
      <c r="B33" s="250" t="s">
        <v>111</v>
      </c>
      <c r="C33" s="261" t="s">
        <v>94</v>
      </c>
      <c r="D33" s="33"/>
      <c r="E33" s="1" t="s">
        <v>90</v>
      </c>
    </row>
    <row r="34" spans="1:5" ht="15.75" x14ac:dyDescent="0.25">
      <c r="A34" s="249"/>
      <c r="B34" s="251"/>
      <c r="C34" s="264"/>
      <c r="D34" s="151"/>
      <c r="E34" s="1" t="s">
        <v>93</v>
      </c>
    </row>
    <row r="35" spans="1:5" ht="15.75" x14ac:dyDescent="0.25">
      <c r="A35" s="248" t="s">
        <v>78</v>
      </c>
      <c r="B35" s="250" t="s">
        <v>4</v>
      </c>
      <c r="C35" s="250" t="s">
        <v>3</v>
      </c>
      <c r="D35" s="151"/>
      <c r="E35" s="1" t="s">
        <v>91</v>
      </c>
    </row>
    <row r="36" spans="1:5" ht="15.75" x14ac:dyDescent="0.25">
      <c r="A36" s="249"/>
      <c r="B36" s="251"/>
      <c r="C36" s="251"/>
      <c r="D36" s="151"/>
      <c r="E36" s="1" t="s">
        <v>92</v>
      </c>
    </row>
    <row r="37" spans="1:5" ht="15.75" x14ac:dyDescent="0.25">
      <c r="A37" s="20"/>
      <c r="B37" s="34" t="s">
        <v>5</v>
      </c>
      <c r="C37" s="44"/>
      <c r="D37" s="151"/>
      <c r="E37" s="1">
        <f>0.05+0.01+0.005+0.001</f>
        <v>6.6000000000000003E-2</v>
      </c>
    </row>
    <row r="38" spans="1:5" ht="15.75" x14ac:dyDescent="0.25">
      <c r="A38" s="20"/>
      <c r="B38" s="259" t="s">
        <v>106</v>
      </c>
      <c r="C38" s="259"/>
      <c r="D38" s="33"/>
      <c r="E38" s="50"/>
    </row>
    <row r="39" spans="1:5" ht="15.75" x14ac:dyDescent="0.25">
      <c r="A39" s="248" t="s">
        <v>62</v>
      </c>
      <c r="B39" s="261" t="s">
        <v>123</v>
      </c>
      <c r="C39" s="261" t="s">
        <v>94</v>
      </c>
      <c r="D39" s="40"/>
      <c r="E39" s="55" t="s">
        <v>95</v>
      </c>
    </row>
    <row r="40" spans="1:5" ht="15.75" x14ac:dyDescent="0.25">
      <c r="A40" s="260"/>
      <c r="B40" s="262"/>
      <c r="C40" s="262"/>
      <c r="D40" s="40"/>
      <c r="E40" s="38" t="s">
        <v>96</v>
      </c>
    </row>
    <row r="41" spans="1:5" ht="15.75" x14ac:dyDescent="0.25">
      <c r="A41" s="260"/>
      <c r="B41" s="262"/>
      <c r="C41" s="262"/>
      <c r="E41" s="154" t="s">
        <v>100</v>
      </c>
    </row>
    <row r="42" spans="1:5" ht="31.5" x14ac:dyDescent="0.25">
      <c r="A42" s="20" t="s">
        <v>119</v>
      </c>
      <c r="B42" s="4" t="s">
        <v>112</v>
      </c>
      <c r="C42" s="4"/>
      <c r="D42" s="20"/>
      <c r="E42" s="155">
        <v>0</v>
      </c>
    </row>
    <row r="43" spans="1:5" ht="15.75" x14ac:dyDescent="0.25">
      <c r="A43" s="263" t="s">
        <v>63</v>
      </c>
      <c r="B43" s="261" t="s">
        <v>124</v>
      </c>
      <c r="C43" s="250" t="s">
        <v>3</v>
      </c>
      <c r="D43" s="53"/>
      <c r="E43" s="55" t="s">
        <v>120</v>
      </c>
    </row>
    <row r="44" spans="1:5" ht="15.75" x14ac:dyDescent="0.25">
      <c r="A44" s="263"/>
      <c r="B44" s="262"/>
      <c r="C44" s="265"/>
      <c r="E44" s="38" t="s">
        <v>121</v>
      </c>
    </row>
    <row r="45" spans="1:5" ht="15.75" x14ac:dyDescent="0.25">
      <c r="A45" s="263"/>
      <c r="B45" s="264"/>
      <c r="C45" s="251"/>
      <c r="E45" s="154" t="s">
        <v>122</v>
      </c>
    </row>
    <row r="46" spans="1:5" ht="15.75" x14ac:dyDescent="0.25">
      <c r="A46" s="248" t="s">
        <v>63</v>
      </c>
      <c r="B46" s="250" t="s">
        <v>115</v>
      </c>
      <c r="C46" s="250" t="s">
        <v>116</v>
      </c>
      <c r="E46" s="152" t="s">
        <v>117</v>
      </c>
    </row>
    <row r="47" spans="1:5" ht="15.75" x14ac:dyDescent="0.25">
      <c r="A47" s="249"/>
      <c r="B47" s="251"/>
      <c r="C47" s="251"/>
      <c r="E47" s="153" t="s">
        <v>118</v>
      </c>
    </row>
    <row r="48" spans="1:5" ht="47.25" x14ac:dyDescent="0.25">
      <c r="A48" s="20" t="s">
        <v>64</v>
      </c>
      <c r="B48" s="4" t="s">
        <v>113</v>
      </c>
      <c r="C48" s="4"/>
      <c r="E48" s="153">
        <v>0</v>
      </c>
    </row>
    <row r="49" spans="1:5" ht="15.75" x14ac:dyDescent="0.25">
      <c r="A49" s="20"/>
      <c r="B49" s="4" t="s">
        <v>97</v>
      </c>
      <c r="C49" s="4"/>
      <c r="D49" s="56"/>
      <c r="E49" s="155">
        <f>0.564+0.114+0.356+0.234+0.047+0.006+0.043+0.008</f>
        <v>1.3719999999999997</v>
      </c>
    </row>
    <row r="50" spans="1:5" ht="15.75" x14ac:dyDescent="0.25">
      <c r="A50" s="20"/>
      <c r="B50" s="244" t="s">
        <v>68</v>
      </c>
      <c r="C50" s="244"/>
      <c r="D50" s="252"/>
      <c r="E50" s="155"/>
    </row>
    <row r="51" spans="1:5" ht="31.5" x14ac:dyDescent="0.25">
      <c r="A51" s="20" t="s">
        <v>69</v>
      </c>
      <c r="B51" s="2" t="s">
        <v>16</v>
      </c>
      <c r="C51" s="9"/>
      <c r="D51" s="30">
        <v>3.67</v>
      </c>
      <c r="E51" s="155">
        <v>3.86</v>
      </c>
    </row>
    <row r="52" spans="1:5" ht="15.75" x14ac:dyDescent="0.25">
      <c r="A52" s="22"/>
      <c r="B52" s="244" t="s">
        <v>70</v>
      </c>
      <c r="C52" s="244"/>
      <c r="D52" s="18"/>
      <c r="E52" s="145"/>
    </row>
    <row r="53" spans="1:5" ht="15.75" x14ac:dyDescent="0.25">
      <c r="A53" s="22" t="s">
        <v>71</v>
      </c>
      <c r="B53" s="5" t="s">
        <v>107</v>
      </c>
      <c r="C53" s="10"/>
      <c r="D53" s="1">
        <v>1.1499999999999999</v>
      </c>
      <c r="E53" s="152">
        <v>1.1499999999999999</v>
      </c>
    </row>
    <row r="54" spans="1:5" ht="15.75" x14ac:dyDescent="0.25">
      <c r="A54" s="253" t="s">
        <v>72</v>
      </c>
      <c r="B54" s="255" t="s">
        <v>65</v>
      </c>
      <c r="C54" s="257"/>
      <c r="D54" s="47"/>
      <c r="E54" s="152" t="s">
        <v>98</v>
      </c>
    </row>
    <row r="55" spans="1:5" ht="15.75" x14ac:dyDescent="0.25">
      <c r="A55" s="254"/>
      <c r="B55" s="256"/>
      <c r="C55" s="258"/>
      <c r="D55" s="48"/>
      <c r="E55" s="153" t="s">
        <v>99</v>
      </c>
    </row>
    <row r="56" spans="1:5" ht="15.75" x14ac:dyDescent="0.25">
      <c r="A56" s="22"/>
      <c r="B56" s="7" t="s">
        <v>5</v>
      </c>
      <c r="C56" s="8"/>
      <c r="D56" s="151">
        <f>SUM(D53:D55)</f>
        <v>1.1499999999999999</v>
      </c>
      <c r="E56" s="153">
        <f>1.15+0.05+0.01</f>
        <v>1.21</v>
      </c>
    </row>
    <row r="57" spans="1:5" ht="15.75" x14ac:dyDescent="0.25">
      <c r="A57" s="22"/>
      <c r="B57" s="244" t="s">
        <v>73</v>
      </c>
      <c r="C57" s="244"/>
      <c r="D57" s="245"/>
      <c r="E57" s="155"/>
    </row>
    <row r="58" spans="1:5" ht="22.5" x14ac:dyDescent="0.25">
      <c r="A58" s="22" t="s">
        <v>74</v>
      </c>
      <c r="B58" s="2" t="s">
        <v>26</v>
      </c>
      <c r="C58" s="37" t="s">
        <v>18</v>
      </c>
      <c r="D58" s="11">
        <v>1.1200000000000001</v>
      </c>
      <c r="E58" s="155">
        <v>1.179</v>
      </c>
    </row>
    <row r="59" spans="1:5" ht="31.5" x14ac:dyDescent="0.25">
      <c r="A59" s="22" t="s">
        <v>75</v>
      </c>
      <c r="B59" s="6" t="s">
        <v>25</v>
      </c>
      <c r="C59" s="37" t="s">
        <v>18</v>
      </c>
      <c r="D59" s="11">
        <v>0.5</v>
      </c>
      <c r="E59" s="246">
        <v>0.52700000000000002</v>
      </c>
    </row>
    <row r="60" spans="1:5" ht="31.5" x14ac:dyDescent="0.25">
      <c r="A60" s="22" t="s">
        <v>76</v>
      </c>
      <c r="B60" s="6" t="s">
        <v>27</v>
      </c>
      <c r="C60" s="37" t="s">
        <v>18</v>
      </c>
      <c r="D60" s="11"/>
      <c r="E60" s="247"/>
    </row>
    <row r="61" spans="1:5" ht="31.5" x14ac:dyDescent="0.25">
      <c r="A61" s="22" t="s">
        <v>77</v>
      </c>
      <c r="B61" s="6" t="s">
        <v>28</v>
      </c>
      <c r="C61" s="4"/>
      <c r="D61" s="1"/>
      <c r="E61" s="155">
        <v>1E-3</v>
      </c>
    </row>
    <row r="62" spans="1:5" ht="15.75" x14ac:dyDescent="0.25">
      <c r="A62" s="22"/>
      <c r="B62" s="6" t="s">
        <v>97</v>
      </c>
      <c r="C62" s="4"/>
      <c r="D62" s="1"/>
      <c r="E62" s="155">
        <f>1.179+0.527+0.001</f>
        <v>1.7069999999999999</v>
      </c>
    </row>
    <row r="63" spans="1:5" ht="15.75" x14ac:dyDescent="0.25">
      <c r="A63" s="22" t="s">
        <v>101</v>
      </c>
      <c r="B63" s="6" t="s">
        <v>108</v>
      </c>
      <c r="C63" s="4"/>
      <c r="D63" s="1"/>
      <c r="E63" s="155">
        <v>3.589</v>
      </c>
    </row>
    <row r="64" spans="1:5" ht="15.75" x14ac:dyDescent="0.25">
      <c r="A64" s="22"/>
      <c r="B64" s="6" t="s">
        <v>61</v>
      </c>
      <c r="C64" s="10"/>
      <c r="D64" s="151">
        <f>SUM(D58:D59)</f>
        <v>1.62</v>
      </c>
      <c r="E64" s="155"/>
    </row>
    <row r="65" spans="1:5" ht="15.75" x14ac:dyDescent="0.25">
      <c r="A65" s="22"/>
      <c r="B65" s="5" t="s">
        <v>59</v>
      </c>
      <c r="C65" s="32"/>
      <c r="D65" s="151"/>
      <c r="E65" s="155">
        <v>0.5</v>
      </c>
    </row>
    <row r="66" spans="1:5" ht="15.75" x14ac:dyDescent="0.25">
      <c r="A66" s="22"/>
      <c r="B66" s="5" t="s">
        <v>60</v>
      </c>
      <c r="C66" s="8"/>
      <c r="D66" s="9" t="e">
        <f>D5+#REF!+D51+#REF!+D56+D64</f>
        <v>#REF!</v>
      </c>
      <c r="E66" s="155">
        <v>8.2000000000000003E-2</v>
      </c>
    </row>
    <row r="67" spans="1:5" ht="15.75" x14ac:dyDescent="0.25">
      <c r="A67" s="22"/>
      <c r="B67" s="7" t="s">
        <v>125</v>
      </c>
      <c r="C67" s="149"/>
      <c r="D67" s="20"/>
      <c r="E67" s="51">
        <f>E12+E26+E31+E37+E49+E51+E56+E62+E63</f>
        <v>22.11</v>
      </c>
    </row>
    <row r="73" spans="1:5" ht="15.75" x14ac:dyDescent="0.25">
      <c r="B73" s="52" t="s">
        <v>105</v>
      </c>
    </row>
    <row r="75" spans="1:5" ht="15.75" x14ac:dyDescent="0.25">
      <c r="C75" s="52"/>
    </row>
  </sheetData>
  <mergeCells count="30">
    <mergeCell ref="B27:C27"/>
    <mergeCell ref="B1:E1"/>
    <mergeCell ref="B2:E2"/>
    <mergeCell ref="B4:D4"/>
    <mergeCell ref="B13:D13"/>
    <mergeCell ref="D20:D22"/>
    <mergeCell ref="B32:C32"/>
    <mergeCell ref="A33:A34"/>
    <mergeCell ref="B33:B34"/>
    <mergeCell ref="C33:C34"/>
    <mergeCell ref="A35:A36"/>
    <mergeCell ref="B35:B36"/>
    <mergeCell ref="C35:C36"/>
    <mergeCell ref="B38:C38"/>
    <mergeCell ref="A39:A41"/>
    <mergeCell ref="B39:B41"/>
    <mergeCell ref="C39:C41"/>
    <mergeCell ref="A43:A45"/>
    <mergeCell ref="B43:B45"/>
    <mergeCell ref="C43:C45"/>
    <mergeCell ref="B57:D57"/>
    <mergeCell ref="E59:E60"/>
    <mergeCell ref="A46:A47"/>
    <mergeCell ref="B46:B47"/>
    <mergeCell ref="C46:C47"/>
    <mergeCell ref="B50:D50"/>
    <mergeCell ref="B52:C52"/>
    <mergeCell ref="A54:A55"/>
    <mergeCell ref="B54:B55"/>
    <mergeCell ref="C54:C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10" workbookViewId="0">
      <selection activeCell="L23" sqref="L23"/>
    </sheetView>
  </sheetViews>
  <sheetFormatPr defaultRowHeight="36" customHeight="1" x14ac:dyDescent="0.2"/>
  <cols>
    <col min="1" max="1" width="4.140625" style="109" customWidth="1"/>
    <col min="2" max="2" width="54.85546875" style="162" customWidth="1"/>
    <col min="3" max="3" width="18.85546875" style="162" customWidth="1"/>
    <col min="4" max="4" width="7.28515625" style="109" hidden="1" customWidth="1"/>
    <col min="5" max="5" width="12.7109375" style="109" customWidth="1"/>
    <col min="6" max="6" width="10.140625" style="109" customWidth="1"/>
    <col min="7" max="7" width="8.7109375" style="109" customWidth="1"/>
    <col min="8" max="8" width="11.140625" style="157" customWidth="1"/>
    <col min="9" max="9" width="12.28515625" style="157" customWidth="1"/>
    <col min="10" max="10" width="11" style="109" customWidth="1"/>
    <col min="11" max="16384" width="9.140625" style="109"/>
  </cols>
  <sheetData>
    <row r="1" spans="1:12" ht="45" customHeight="1" x14ac:dyDescent="0.2">
      <c r="B1" s="290" t="s">
        <v>161</v>
      </c>
      <c r="C1" s="290"/>
      <c r="D1" s="290"/>
      <c r="E1" s="290"/>
      <c r="F1" s="156"/>
      <c r="G1" s="156"/>
      <c r="J1" s="156"/>
      <c r="K1" s="156"/>
      <c r="L1" s="156"/>
    </row>
    <row r="2" spans="1:12" ht="12.75" x14ac:dyDescent="0.2">
      <c r="B2" s="290" t="s">
        <v>156</v>
      </c>
      <c r="C2" s="290"/>
      <c r="D2" s="290"/>
      <c r="E2" s="290"/>
      <c r="F2" s="156"/>
      <c r="G2" s="156"/>
      <c r="J2" s="156"/>
      <c r="K2" s="156"/>
      <c r="L2" s="156"/>
    </row>
    <row r="3" spans="1:12" ht="36" customHeight="1" x14ac:dyDescent="0.2">
      <c r="A3" s="158"/>
      <c r="B3" s="159"/>
      <c r="C3" s="159"/>
      <c r="D3" s="159"/>
      <c r="E3" s="159"/>
      <c r="F3" s="156"/>
      <c r="G3" s="156"/>
      <c r="J3" s="156"/>
      <c r="K3" s="156"/>
      <c r="L3" s="156"/>
    </row>
    <row r="4" spans="1:12" ht="66" customHeight="1" x14ac:dyDescent="0.2">
      <c r="A4" s="205"/>
      <c r="B4" s="79" t="s">
        <v>0</v>
      </c>
      <c r="C4" s="79" t="s">
        <v>1</v>
      </c>
      <c r="D4" s="78" t="s">
        <v>19</v>
      </c>
      <c r="E4" s="79" t="s">
        <v>130</v>
      </c>
      <c r="F4" s="108" t="s">
        <v>157</v>
      </c>
      <c r="G4" s="108" t="s">
        <v>159</v>
      </c>
      <c r="H4" s="108" t="s">
        <v>154</v>
      </c>
      <c r="I4" s="108" t="s">
        <v>160</v>
      </c>
      <c r="J4" s="108" t="s">
        <v>130</v>
      </c>
    </row>
    <row r="5" spans="1:12" ht="36" customHeight="1" x14ac:dyDescent="0.2">
      <c r="A5" s="80"/>
      <c r="B5" s="270" t="s">
        <v>29</v>
      </c>
      <c r="C5" s="270"/>
      <c r="D5" s="270"/>
      <c r="E5" s="81"/>
      <c r="F5" s="212"/>
      <c r="G5" s="212"/>
      <c r="H5" s="211"/>
      <c r="I5" s="211"/>
      <c r="J5" s="80"/>
    </row>
    <row r="6" spans="1:12" ht="37.5" customHeight="1" x14ac:dyDescent="0.2">
      <c r="A6" s="199" t="s">
        <v>21</v>
      </c>
      <c r="B6" s="83" t="s">
        <v>30</v>
      </c>
      <c r="C6" s="17" t="s">
        <v>2</v>
      </c>
      <c r="D6" s="84">
        <v>2.0699999999999998</v>
      </c>
      <c r="E6" s="85"/>
      <c r="F6" s="213"/>
      <c r="G6" s="186"/>
      <c r="H6" s="183"/>
      <c r="I6" s="197"/>
      <c r="J6" s="174"/>
    </row>
    <row r="7" spans="1:12" ht="12.75" x14ac:dyDescent="0.2">
      <c r="A7" s="80" t="s">
        <v>34</v>
      </c>
      <c r="B7" s="36" t="s">
        <v>32</v>
      </c>
      <c r="C7" s="17" t="s">
        <v>3</v>
      </c>
      <c r="D7" s="84"/>
      <c r="E7" s="86"/>
      <c r="F7" s="214"/>
      <c r="G7" s="217"/>
      <c r="H7" s="175"/>
      <c r="I7" s="210"/>
      <c r="J7" s="176"/>
    </row>
    <row r="8" spans="1:12" ht="12.75" x14ac:dyDescent="0.2">
      <c r="A8" s="80" t="s">
        <v>37</v>
      </c>
      <c r="B8" s="36" t="s">
        <v>35</v>
      </c>
      <c r="C8" s="17" t="s">
        <v>36</v>
      </c>
      <c r="D8" s="84"/>
      <c r="E8" s="86"/>
      <c r="F8" s="214"/>
      <c r="G8" s="217"/>
      <c r="H8" s="175"/>
      <c r="I8" s="210"/>
      <c r="J8" s="176"/>
    </row>
    <row r="9" spans="1:12" ht="69" customHeight="1" x14ac:dyDescent="0.2">
      <c r="A9" s="80" t="s">
        <v>38</v>
      </c>
      <c r="B9" s="87" t="s">
        <v>109</v>
      </c>
      <c r="C9" s="17" t="s">
        <v>31</v>
      </c>
      <c r="D9" s="84"/>
      <c r="E9" s="166">
        <f>(1.518+0.307+0.001)*1.3305</f>
        <v>2.4294929999999999</v>
      </c>
      <c r="F9" s="216">
        <v>1.8260000000000001</v>
      </c>
      <c r="G9" s="86"/>
      <c r="H9" s="177">
        <f>F9*F61</f>
        <v>0.60343243243243239</v>
      </c>
      <c r="I9" s="168">
        <f>F9+H9</f>
        <v>2.4294324324324323</v>
      </c>
      <c r="J9" s="178">
        <v>2.4300000000000002</v>
      </c>
    </row>
    <row r="10" spans="1:12" ht="36" customHeight="1" x14ac:dyDescent="0.2">
      <c r="A10" s="80" t="s">
        <v>39</v>
      </c>
      <c r="B10" s="83" t="s">
        <v>22</v>
      </c>
      <c r="C10" s="17" t="s">
        <v>3</v>
      </c>
      <c r="D10" s="84"/>
      <c r="E10" s="86"/>
      <c r="F10" s="216"/>
      <c r="G10" s="86"/>
      <c r="H10" s="175"/>
      <c r="I10" s="210"/>
      <c r="J10" s="178"/>
    </row>
    <row r="11" spans="1:12" ht="12.75" x14ac:dyDescent="0.2">
      <c r="A11" s="80" t="s">
        <v>40</v>
      </c>
      <c r="B11" s="83" t="s">
        <v>82</v>
      </c>
      <c r="C11" s="17" t="s">
        <v>33</v>
      </c>
      <c r="D11" s="84"/>
      <c r="E11" s="86"/>
      <c r="F11" s="215"/>
      <c r="G11" s="79"/>
      <c r="H11" s="179"/>
      <c r="I11" s="198"/>
      <c r="J11" s="190"/>
    </row>
    <row r="12" spans="1:12" ht="12.75" x14ac:dyDescent="0.2">
      <c r="A12" s="80" t="s">
        <v>41</v>
      </c>
      <c r="B12" s="36" t="s">
        <v>17</v>
      </c>
      <c r="C12" s="17"/>
      <c r="D12" s="84"/>
      <c r="E12" s="89">
        <v>0.1</v>
      </c>
      <c r="F12" s="108"/>
      <c r="G12" s="108"/>
      <c r="H12" s="211"/>
      <c r="I12" s="187">
        <f>E12</f>
        <v>0.1</v>
      </c>
      <c r="J12" s="182">
        <v>0.1</v>
      </c>
      <c r="K12" s="115"/>
      <c r="L12" s="115"/>
    </row>
    <row r="13" spans="1:12" ht="12.75" x14ac:dyDescent="0.2">
      <c r="A13" s="80"/>
      <c r="B13" s="36" t="s">
        <v>23</v>
      </c>
      <c r="C13" s="17"/>
      <c r="D13" s="90"/>
      <c r="E13" s="167">
        <f>E7+E9+E11+E12</f>
        <v>2.529493</v>
      </c>
      <c r="F13" s="108"/>
      <c r="G13" s="108"/>
      <c r="H13" s="211"/>
      <c r="I13" s="171">
        <f>I7+I9+I11+I12</f>
        <v>2.5294324324324324</v>
      </c>
      <c r="J13" s="80">
        <f>J9+J12</f>
        <v>2.5300000000000002</v>
      </c>
      <c r="K13" s="115"/>
      <c r="L13" s="115"/>
    </row>
    <row r="14" spans="1:12" ht="12.75" x14ac:dyDescent="0.2">
      <c r="A14" s="80"/>
      <c r="B14" s="270" t="s">
        <v>24</v>
      </c>
      <c r="C14" s="270"/>
      <c r="D14" s="270"/>
      <c r="E14" s="91"/>
      <c r="F14" s="85"/>
      <c r="G14" s="85"/>
      <c r="H14" s="85"/>
      <c r="I14" s="197"/>
      <c r="J14" s="218"/>
      <c r="K14" s="115"/>
      <c r="L14" s="115"/>
    </row>
    <row r="15" spans="1:12" ht="25.5" x14ac:dyDescent="0.2">
      <c r="A15" s="80" t="s">
        <v>48</v>
      </c>
      <c r="B15" s="17" t="s">
        <v>83</v>
      </c>
      <c r="C15" s="17" t="s">
        <v>6</v>
      </c>
      <c r="D15" s="206">
        <v>2.0499999999999998</v>
      </c>
      <c r="E15" s="197"/>
      <c r="F15" s="219"/>
      <c r="G15" s="197"/>
      <c r="H15" s="183"/>
      <c r="I15" s="197"/>
      <c r="J15" s="218"/>
      <c r="K15" s="115"/>
      <c r="L15" s="115"/>
    </row>
    <row r="16" spans="1:12" ht="12.75" x14ac:dyDescent="0.2">
      <c r="A16" s="94" t="s">
        <v>49</v>
      </c>
      <c r="B16" s="17" t="s">
        <v>42</v>
      </c>
      <c r="C16" s="17" t="s">
        <v>47</v>
      </c>
      <c r="D16" s="206">
        <v>1.39</v>
      </c>
      <c r="E16" s="210"/>
      <c r="F16" s="220"/>
      <c r="G16" s="210"/>
      <c r="H16" s="175"/>
      <c r="I16" s="210"/>
      <c r="J16" s="223"/>
      <c r="K16" s="115"/>
      <c r="L16" s="115"/>
    </row>
    <row r="17" spans="1:12" ht="12.75" x14ac:dyDescent="0.2">
      <c r="A17" s="80" t="s">
        <v>58</v>
      </c>
      <c r="B17" s="17" t="s">
        <v>43</v>
      </c>
      <c r="C17" s="17" t="s">
        <v>6</v>
      </c>
      <c r="D17" s="206">
        <v>0.03</v>
      </c>
      <c r="E17" s="210"/>
      <c r="F17" s="220"/>
      <c r="G17" s="210"/>
      <c r="H17" s="175"/>
      <c r="I17" s="210"/>
      <c r="J17" s="223"/>
      <c r="K17" s="115"/>
      <c r="L17" s="115"/>
    </row>
    <row r="18" spans="1:12" ht="12.75" x14ac:dyDescent="0.2">
      <c r="A18" s="80" t="s">
        <v>50</v>
      </c>
      <c r="B18" s="83" t="s">
        <v>46</v>
      </c>
      <c r="C18" s="17"/>
      <c r="D18" s="206"/>
      <c r="E18" s="210"/>
      <c r="F18" s="220"/>
      <c r="G18" s="210"/>
      <c r="H18" s="175"/>
      <c r="I18" s="210"/>
      <c r="J18" s="223"/>
      <c r="K18" s="115"/>
      <c r="L18" s="115"/>
    </row>
    <row r="19" spans="1:12" ht="12.75" x14ac:dyDescent="0.2">
      <c r="A19" s="80" t="s">
        <v>51</v>
      </c>
      <c r="B19" s="96" t="s">
        <v>84</v>
      </c>
      <c r="C19" s="17" t="s">
        <v>6</v>
      </c>
      <c r="D19" s="206">
        <v>0.25</v>
      </c>
      <c r="E19" s="210"/>
      <c r="F19" s="220"/>
      <c r="G19" s="210"/>
      <c r="H19" s="175"/>
      <c r="I19" s="210"/>
      <c r="J19" s="223"/>
      <c r="K19" s="115"/>
      <c r="L19" s="115"/>
    </row>
    <row r="20" spans="1:12" ht="12.75" x14ac:dyDescent="0.2">
      <c r="A20" s="80" t="s">
        <v>52</v>
      </c>
      <c r="B20" s="96" t="s">
        <v>85</v>
      </c>
      <c r="C20" s="17" t="s">
        <v>47</v>
      </c>
      <c r="D20" s="206"/>
      <c r="E20" s="168">
        <f>(4.616+0.932+0.082)*1.3305</f>
        <v>7.4907149999999998</v>
      </c>
      <c r="F20" s="220">
        <v>5.63</v>
      </c>
      <c r="G20" s="210"/>
      <c r="H20" s="177">
        <f>F20*F61</f>
        <v>1.8605282555282554</v>
      </c>
      <c r="I20" s="168">
        <f>F20+H20</f>
        <v>7.4905282555282557</v>
      </c>
      <c r="J20" s="223">
        <v>7.49</v>
      </c>
      <c r="K20" s="115"/>
      <c r="L20" s="115"/>
    </row>
    <row r="21" spans="1:12" ht="63.75" x14ac:dyDescent="0.2">
      <c r="A21" s="80" t="s">
        <v>53</v>
      </c>
      <c r="B21" s="98" t="s">
        <v>44</v>
      </c>
      <c r="C21" s="36" t="s">
        <v>9</v>
      </c>
      <c r="D21" s="291">
        <v>2.0699999999999998</v>
      </c>
      <c r="E21" s="210"/>
      <c r="F21" s="220"/>
      <c r="G21" s="210"/>
      <c r="H21" s="175"/>
      <c r="I21" s="210"/>
      <c r="J21" s="223"/>
      <c r="K21" s="115"/>
      <c r="L21" s="115"/>
    </row>
    <row r="22" spans="1:12" ht="36" customHeight="1" x14ac:dyDescent="0.2">
      <c r="A22" s="80" t="s">
        <v>54</v>
      </c>
      <c r="B22" s="98" t="s">
        <v>10</v>
      </c>
      <c r="C22" s="17" t="s">
        <v>11</v>
      </c>
      <c r="D22" s="291"/>
      <c r="E22" s="210"/>
      <c r="F22" s="220"/>
      <c r="G22" s="210"/>
      <c r="H22" s="175"/>
      <c r="I22" s="210"/>
      <c r="J22" s="223"/>
      <c r="K22" s="115"/>
      <c r="L22" s="115"/>
    </row>
    <row r="23" spans="1:12" ht="51" x14ac:dyDescent="0.2">
      <c r="A23" s="80" t="s">
        <v>55</v>
      </c>
      <c r="B23" s="83" t="s">
        <v>12</v>
      </c>
      <c r="C23" s="36" t="s">
        <v>13</v>
      </c>
      <c r="D23" s="291"/>
      <c r="E23" s="86"/>
      <c r="F23" s="220"/>
      <c r="G23" s="210"/>
      <c r="H23" s="175"/>
      <c r="I23" s="210"/>
      <c r="J23" s="223"/>
      <c r="K23" s="115"/>
      <c r="L23" s="115"/>
    </row>
    <row r="24" spans="1:12" ht="25.5" x14ac:dyDescent="0.2">
      <c r="A24" s="80" t="s">
        <v>56</v>
      </c>
      <c r="B24" s="83" t="s">
        <v>45</v>
      </c>
      <c r="C24" s="36"/>
      <c r="D24" s="206"/>
      <c r="E24" s="198"/>
      <c r="F24" s="221"/>
      <c r="G24" s="198"/>
      <c r="H24" s="179"/>
      <c r="I24" s="198"/>
      <c r="J24" s="224"/>
      <c r="K24" s="115"/>
      <c r="L24" s="115"/>
    </row>
    <row r="25" spans="1:12" ht="25.5" x14ac:dyDescent="0.2">
      <c r="A25" s="80"/>
      <c r="B25" s="98" t="s">
        <v>14</v>
      </c>
      <c r="C25" s="36" t="s">
        <v>15</v>
      </c>
      <c r="D25" s="100">
        <v>2.4</v>
      </c>
      <c r="E25" s="202"/>
      <c r="F25" s="211"/>
      <c r="G25" s="211"/>
      <c r="H25" s="211"/>
      <c r="I25" s="211"/>
      <c r="J25" s="80"/>
      <c r="K25" s="115"/>
      <c r="L25" s="115"/>
    </row>
    <row r="26" spans="1:12" ht="12.75" x14ac:dyDescent="0.2">
      <c r="A26" s="80" t="s">
        <v>104</v>
      </c>
      <c r="B26" s="17" t="s">
        <v>7</v>
      </c>
      <c r="C26" s="17" t="s">
        <v>8</v>
      </c>
      <c r="D26" s="101"/>
      <c r="E26" s="169">
        <v>0.21</v>
      </c>
      <c r="F26" s="211"/>
      <c r="G26" s="211"/>
      <c r="H26" s="211"/>
      <c r="I26" s="211">
        <v>0.21</v>
      </c>
      <c r="J26" s="80">
        <v>0.21</v>
      </c>
    </row>
    <row r="27" spans="1:12" ht="12.75" x14ac:dyDescent="0.2">
      <c r="A27" s="80"/>
      <c r="B27" s="103" t="s">
        <v>5</v>
      </c>
      <c r="C27" s="104"/>
      <c r="D27" s="101"/>
      <c r="E27" s="170">
        <f>E20+E26</f>
        <v>7.7007149999999998</v>
      </c>
      <c r="F27" s="211"/>
      <c r="G27" s="211"/>
      <c r="H27" s="211"/>
      <c r="I27" s="188">
        <f>I20+I26</f>
        <v>7.7005282555282557</v>
      </c>
      <c r="J27" s="191">
        <f>J20+J26</f>
        <v>7.7</v>
      </c>
    </row>
    <row r="28" spans="1:12" ht="36" customHeight="1" x14ac:dyDescent="0.2">
      <c r="A28" s="80"/>
      <c r="B28" s="278" t="s">
        <v>57</v>
      </c>
      <c r="C28" s="278"/>
      <c r="D28" s="105"/>
      <c r="E28" s="209"/>
      <c r="F28" s="211"/>
      <c r="G28" s="211"/>
      <c r="H28" s="211"/>
      <c r="I28" s="211"/>
      <c r="J28" s="80"/>
    </row>
    <row r="29" spans="1:12" ht="53.25" x14ac:dyDescent="0.2">
      <c r="A29" s="80" t="s">
        <v>66</v>
      </c>
      <c r="B29" s="83" t="s">
        <v>110</v>
      </c>
      <c r="C29" s="36" t="s">
        <v>131</v>
      </c>
      <c r="D29" s="107"/>
      <c r="E29" s="108">
        <v>1.631</v>
      </c>
      <c r="F29" s="211"/>
      <c r="G29" s="211"/>
      <c r="H29" s="211"/>
      <c r="I29" s="211"/>
      <c r="J29" s="80">
        <v>1.63</v>
      </c>
    </row>
    <row r="30" spans="1:12" ht="66" x14ac:dyDescent="0.2">
      <c r="A30" s="80" t="s">
        <v>102</v>
      </c>
      <c r="B30" s="83" t="s">
        <v>87</v>
      </c>
      <c r="C30" s="36" t="s">
        <v>132</v>
      </c>
      <c r="D30" s="107"/>
      <c r="E30" s="108">
        <v>0.46400000000000002</v>
      </c>
      <c r="F30" s="211"/>
      <c r="G30" s="211"/>
      <c r="H30" s="211"/>
      <c r="I30" s="211"/>
      <c r="J30" s="80">
        <v>0.46</v>
      </c>
    </row>
    <row r="31" spans="1:12" ht="25.5" x14ac:dyDescent="0.2">
      <c r="A31" s="94" t="s">
        <v>103</v>
      </c>
      <c r="B31" s="83" t="s">
        <v>88</v>
      </c>
      <c r="C31" s="17" t="s">
        <v>18</v>
      </c>
      <c r="E31" s="199">
        <v>0.435</v>
      </c>
      <c r="F31" s="211"/>
      <c r="G31" s="211"/>
      <c r="H31" s="211"/>
      <c r="I31" s="211"/>
      <c r="J31" s="80">
        <v>0.44</v>
      </c>
    </row>
    <row r="32" spans="1:12" ht="36" customHeight="1" x14ac:dyDescent="0.2">
      <c r="A32" s="94"/>
      <c r="B32" s="103" t="s">
        <v>5</v>
      </c>
      <c r="C32" s="200"/>
      <c r="E32" s="199">
        <f>E29+E30+E31</f>
        <v>2.5300000000000002</v>
      </c>
      <c r="F32" s="211"/>
      <c r="G32" s="211"/>
      <c r="H32" s="211"/>
      <c r="I32" s="211">
        <v>2.5299999999999998</v>
      </c>
      <c r="J32" s="191">
        <f>J29+J30+J31</f>
        <v>2.5299999999999998</v>
      </c>
    </row>
    <row r="33" spans="1:10" ht="36" customHeight="1" x14ac:dyDescent="0.2">
      <c r="A33" s="80"/>
      <c r="B33" s="278" t="s">
        <v>127</v>
      </c>
      <c r="C33" s="278"/>
      <c r="D33" s="105"/>
      <c r="E33" s="110"/>
      <c r="F33" s="211"/>
      <c r="G33" s="211"/>
      <c r="H33" s="211"/>
      <c r="I33" s="211"/>
      <c r="J33" s="80"/>
    </row>
    <row r="34" spans="1:10" ht="31.5" customHeight="1" x14ac:dyDescent="0.2">
      <c r="A34" s="279" t="s">
        <v>67</v>
      </c>
      <c r="B34" s="285" t="s">
        <v>111</v>
      </c>
      <c r="C34" s="285" t="s">
        <v>94</v>
      </c>
      <c r="D34" s="111"/>
      <c r="E34" s="274">
        <f>0.06*1.3305</f>
        <v>7.9829999999999998E-2</v>
      </c>
      <c r="F34" s="211">
        <v>0.06</v>
      </c>
      <c r="G34" s="211"/>
      <c r="H34" s="188">
        <f>F34*F61</f>
        <v>1.9828009828009828E-2</v>
      </c>
      <c r="I34" s="188">
        <f>F34+H34</f>
        <v>7.9828009828009833E-2</v>
      </c>
      <c r="J34" s="80">
        <v>0.08</v>
      </c>
    </row>
    <row r="35" spans="1:10" ht="15.75" hidden="1" customHeight="1" x14ac:dyDescent="0.2">
      <c r="A35" s="280"/>
      <c r="B35" s="288"/>
      <c r="C35" s="288"/>
      <c r="D35" s="204"/>
      <c r="E35" s="275"/>
      <c r="F35" s="211"/>
      <c r="G35" s="211"/>
      <c r="H35" s="188"/>
      <c r="I35" s="211"/>
      <c r="J35" s="80"/>
    </row>
    <row r="36" spans="1:10" ht="34.5" customHeight="1" x14ac:dyDescent="0.2">
      <c r="A36" s="279" t="s">
        <v>78</v>
      </c>
      <c r="B36" s="281" t="s">
        <v>4</v>
      </c>
      <c r="C36" s="281" t="s">
        <v>3</v>
      </c>
      <c r="D36" s="209"/>
      <c r="E36" s="274">
        <f>0.006*1.3305</f>
        <v>7.9830000000000005E-3</v>
      </c>
      <c r="F36" s="211">
        <v>6.0000000000000001E-3</v>
      </c>
      <c r="G36" s="211"/>
      <c r="H36" s="188">
        <f>F36*F61</f>
        <v>1.9828009828009828E-3</v>
      </c>
      <c r="I36" s="188">
        <f>F36+H36</f>
        <v>7.9828009828009829E-3</v>
      </c>
      <c r="J36" s="80">
        <v>0.01</v>
      </c>
    </row>
    <row r="37" spans="1:10" ht="12.75" hidden="1" x14ac:dyDescent="0.2">
      <c r="A37" s="280"/>
      <c r="B37" s="282"/>
      <c r="C37" s="282"/>
      <c r="D37" s="209"/>
      <c r="E37" s="275"/>
      <c r="F37" s="211"/>
      <c r="G37" s="211"/>
      <c r="H37" s="211"/>
      <c r="I37" s="211"/>
      <c r="J37" s="80"/>
    </row>
    <row r="38" spans="1:10" ht="20.25" customHeight="1" x14ac:dyDescent="0.2">
      <c r="A38" s="80"/>
      <c r="B38" s="103" t="s">
        <v>5</v>
      </c>
      <c r="C38" s="78"/>
      <c r="D38" s="209"/>
      <c r="E38" s="171">
        <f>E34+E36</f>
        <v>8.7813000000000002E-2</v>
      </c>
      <c r="F38" s="211"/>
      <c r="G38" s="211"/>
      <c r="H38" s="211"/>
      <c r="I38" s="171">
        <f>I34+I36</f>
        <v>8.781081081081081E-2</v>
      </c>
      <c r="J38" s="80">
        <f>J34+J36</f>
        <v>0.09</v>
      </c>
    </row>
    <row r="39" spans="1:10" ht="47.25" customHeight="1" x14ac:dyDescent="0.2">
      <c r="A39" s="80"/>
      <c r="B39" s="278" t="s">
        <v>106</v>
      </c>
      <c r="C39" s="278"/>
      <c r="D39" s="105"/>
      <c r="E39" s="110"/>
      <c r="F39" s="211"/>
      <c r="G39" s="211"/>
      <c r="H39" s="211"/>
      <c r="I39" s="211"/>
      <c r="J39" s="80"/>
    </row>
    <row r="40" spans="1:10" ht="36" customHeight="1" x14ac:dyDescent="0.2">
      <c r="A40" s="279" t="s">
        <v>62</v>
      </c>
      <c r="B40" s="285" t="s">
        <v>123</v>
      </c>
      <c r="C40" s="285" t="s">
        <v>94</v>
      </c>
      <c r="D40" s="107"/>
      <c r="E40" s="85"/>
      <c r="F40" s="219"/>
      <c r="G40" s="197"/>
      <c r="H40" s="183"/>
      <c r="I40" s="197"/>
      <c r="J40" s="174"/>
    </row>
    <row r="41" spans="1:10" ht="12.75" x14ac:dyDescent="0.2">
      <c r="A41" s="284"/>
      <c r="B41" s="286"/>
      <c r="C41" s="286"/>
      <c r="D41" s="107"/>
      <c r="E41" s="166">
        <f>1.034*1.3305</f>
        <v>1.375737</v>
      </c>
      <c r="F41" s="220">
        <v>1.034</v>
      </c>
      <c r="G41" s="210"/>
      <c r="H41" s="177">
        <f>F41*F61</f>
        <v>0.3417027027027027</v>
      </c>
      <c r="I41" s="168">
        <f>F41+H41</f>
        <v>1.3757027027027027</v>
      </c>
      <c r="J41" s="176">
        <v>1.37</v>
      </c>
    </row>
    <row r="42" spans="1:10" ht="12.75" x14ac:dyDescent="0.2">
      <c r="A42" s="284"/>
      <c r="B42" s="286"/>
      <c r="C42" s="286"/>
      <c r="E42" s="172"/>
      <c r="F42" s="221"/>
      <c r="G42" s="198"/>
      <c r="H42" s="180"/>
      <c r="I42" s="198"/>
      <c r="J42" s="184"/>
    </row>
    <row r="43" spans="1:10" ht="12.75" x14ac:dyDescent="0.2">
      <c r="A43" s="287" t="s">
        <v>129</v>
      </c>
      <c r="B43" s="285" t="s">
        <v>124</v>
      </c>
      <c r="C43" s="281" t="s">
        <v>3</v>
      </c>
      <c r="D43" s="115"/>
      <c r="E43" s="203"/>
      <c r="F43" s="219"/>
      <c r="G43" s="197"/>
      <c r="H43" s="189"/>
      <c r="I43" s="197"/>
      <c r="J43" s="174"/>
    </row>
    <row r="44" spans="1:10" ht="12.75" x14ac:dyDescent="0.2">
      <c r="A44" s="287"/>
      <c r="B44" s="286"/>
      <c r="C44" s="289"/>
      <c r="E44" s="166">
        <f>0.287*1.3305</f>
        <v>0.38185349999999996</v>
      </c>
      <c r="F44" s="220">
        <v>0.28699999999999998</v>
      </c>
      <c r="G44" s="210"/>
      <c r="H44" s="177">
        <f>F44*F61</f>
        <v>9.4843980343980339E-2</v>
      </c>
      <c r="I44" s="168">
        <f>F44+H44</f>
        <v>0.38184398034398032</v>
      </c>
      <c r="J44" s="176">
        <v>0.38</v>
      </c>
    </row>
    <row r="45" spans="1:10" ht="12.75" x14ac:dyDescent="0.2">
      <c r="A45" s="287"/>
      <c r="B45" s="288"/>
      <c r="C45" s="282"/>
      <c r="E45" s="172"/>
      <c r="F45" s="220"/>
      <c r="G45" s="210"/>
      <c r="H45" s="177"/>
      <c r="I45" s="210"/>
      <c r="J45" s="176"/>
    </row>
    <row r="46" spans="1:10" ht="15" customHeight="1" x14ac:dyDescent="0.2">
      <c r="A46" s="279" t="s">
        <v>63</v>
      </c>
      <c r="B46" s="281" t="s">
        <v>115</v>
      </c>
      <c r="C46" s="281" t="s">
        <v>116</v>
      </c>
      <c r="E46" s="276">
        <f>0.051*1.3305</f>
        <v>6.7855499999999999E-2</v>
      </c>
      <c r="F46" s="272">
        <v>5.0999999999999997E-2</v>
      </c>
      <c r="G46" s="197"/>
      <c r="H46" s="292">
        <f>F46*F61</f>
        <v>1.6853808353808352E-2</v>
      </c>
      <c r="I46" s="294">
        <f>F46+H46</f>
        <v>6.7853808353808345E-2</v>
      </c>
      <c r="J46" s="296">
        <v>7.0000000000000007E-2</v>
      </c>
    </row>
    <row r="47" spans="1:10" ht="12.75" x14ac:dyDescent="0.2">
      <c r="A47" s="280"/>
      <c r="B47" s="282"/>
      <c r="C47" s="282"/>
      <c r="E47" s="277"/>
      <c r="F47" s="273"/>
      <c r="G47" s="198"/>
      <c r="H47" s="293"/>
      <c r="I47" s="295"/>
      <c r="J47" s="297"/>
    </row>
    <row r="48" spans="1:10" ht="12.75" x14ac:dyDescent="0.2">
      <c r="A48" s="80"/>
      <c r="B48" s="36" t="s">
        <v>97</v>
      </c>
      <c r="C48" s="36"/>
      <c r="E48" s="169">
        <f>E41+E44+E46</f>
        <v>1.8254460000000001</v>
      </c>
      <c r="F48" s="198"/>
      <c r="G48" s="198"/>
      <c r="H48" s="198"/>
      <c r="I48" s="196">
        <f>I41+I44+I46</f>
        <v>1.8254004914004913</v>
      </c>
      <c r="J48" s="224">
        <f>J41+J44+J46</f>
        <v>1.82</v>
      </c>
    </row>
    <row r="49" spans="1:10" ht="18" customHeight="1" x14ac:dyDescent="0.2">
      <c r="A49" s="80"/>
      <c r="B49" s="270" t="s">
        <v>68</v>
      </c>
      <c r="C49" s="270"/>
      <c r="D49" s="283"/>
      <c r="E49" s="199"/>
      <c r="F49" s="211"/>
      <c r="G49" s="211"/>
      <c r="H49" s="211"/>
      <c r="I49" s="211"/>
      <c r="J49" s="80"/>
    </row>
    <row r="50" spans="1:10" ht="26.25" customHeight="1" x14ac:dyDescent="0.2">
      <c r="A50" s="80" t="s">
        <v>69</v>
      </c>
      <c r="B50" s="83" t="s">
        <v>16</v>
      </c>
      <c r="C50" s="117"/>
      <c r="D50" s="100">
        <v>3.67</v>
      </c>
      <c r="E50" s="199">
        <v>3.86</v>
      </c>
      <c r="F50" s="211"/>
      <c r="G50" s="211"/>
      <c r="H50" s="211"/>
      <c r="I50" s="211">
        <v>3.86</v>
      </c>
      <c r="J50" s="80">
        <v>3.86</v>
      </c>
    </row>
    <row r="51" spans="1:10" ht="12.75" x14ac:dyDescent="0.2">
      <c r="A51" s="118"/>
      <c r="B51" s="270" t="s">
        <v>70</v>
      </c>
      <c r="C51" s="270"/>
      <c r="D51" s="119"/>
      <c r="E51" s="207"/>
      <c r="F51" s="211"/>
      <c r="G51" s="211"/>
      <c r="H51" s="211"/>
      <c r="I51" s="211"/>
      <c r="J51" s="80"/>
    </row>
    <row r="52" spans="1:10" ht="12.75" x14ac:dyDescent="0.2">
      <c r="A52" s="121" t="s">
        <v>71</v>
      </c>
      <c r="B52" s="96" t="s">
        <v>107</v>
      </c>
      <c r="C52" s="122"/>
      <c r="D52" s="108">
        <v>1.1499999999999999</v>
      </c>
      <c r="E52" s="201">
        <v>1.79</v>
      </c>
      <c r="F52" s="211"/>
      <c r="G52" s="211"/>
      <c r="H52" s="211"/>
      <c r="I52" s="211">
        <v>1.79</v>
      </c>
      <c r="J52" s="80">
        <v>1.79</v>
      </c>
    </row>
    <row r="53" spans="1:10" ht="12.75" x14ac:dyDescent="0.2">
      <c r="A53" s="124" t="s">
        <v>72</v>
      </c>
      <c r="B53" s="125" t="s">
        <v>65</v>
      </c>
      <c r="C53" s="104"/>
      <c r="D53" s="126"/>
      <c r="E53" s="169">
        <f>0.06*1.3305</f>
        <v>7.9829999999999998E-2</v>
      </c>
      <c r="F53" s="211">
        <v>0.06</v>
      </c>
      <c r="G53" s="211"/>
      <c r="H53" s="188">
        <f>F53*F61</f>
        <v>1.9828009828009828E-2</v>
      </c>
      <c r="I53" s="188">
        <f>F53+H53</f>
        <v>7.9828009828009833E-2</v>
      </c>
      <c r="J53" s="80">
        <v>0.08</v>
      </c>
    </row>
    <row r="54" spans="1:10" ht="12.75" x14ac:dyDescent="0.2">
      <c r="A54" s="118"/>
      <c r="B54" s="160" t="s">
        <v>5</v>
      </c>
      <c r="C54" s="127"/>
      <c r="D54" s="209">
        <f>SUM(D52:D53)</f>
        <v>1.1499999999999999</v>
      </c>
      <c r="E54" s="173">
        <f>E52+E53</f>
        <v>1.8698300000000001</v>
      </c>
      <c r="F54" s="211">
        <f>F9+F20+F34+F36+F41+F44+F46+F53</f>
        <v>8.9540000000000006</v>
      </c>
      <c r="G54" s="211"/>
      <c r="H54" s="211">
        <f>H9+H20+H34+H36+H41+H44+H46+H53</f>
        <v>2.9590000000000001</v>
      </c>
      <c r="I54" s="188">
        <f>I52+I53</f>
        <v>1.8698280098280098</v>
      </c>
      <c r="J54" s="80">
        <f>J52+J53</f>
        <v>1.87</v>
      </c>
    </row>
    <row r="55" spans="1:10" ht="12.75" x14ac:dyDescent="0.2">
      <c r="A55" s="118"/>
      <c r="B55" s="270" t="s">
        <v>73</v>
      </c>
      <c r="C55" s="270"/>
      <c r="D55" s="271"/>
      <c r="E55" s="199"/>
      <c r="F55" s="211"/>
      <c r="G55" s="211"/>
      <c r="H55" s="211"/>
      <c r="I55" s="211"/>
      <c r="J55" s="80"/>
    </row>
    <row r="56" spans="1:10" ht="36" customHeight="1" x14ac:dyDescent="0.2">
      <c r="A56" s="118" t="s">
        <v>74</v>
      </c>
      <c r="B56" s="83" t="s">
        <v>26</v>
      </c>
      <c r="C56" s="98" t="s">
        <v>18</v>
      </c>
      <c r="D56" s="113">
        <v>1.1200000000000001</v>
      </c>
      <c r="E56" s="199">
        <v>1.179</v>
      </c>
      <c r="F56" s="218"/>
      <c r="G56" s="218"/>
      <c r="H56" s="197"/>
      <c r="I56" s="197">
        <v>1.179</v>
      </c>
      <c r="J56" s="225">
        <v>1.179</v>
      </c>
    </row>
    <row r="57" spans="1:10" ht="36" customHeight="1" x14ac:dyDescent="0.2">
      <c r="A57" s="118" t="s">
        <v>75</v>
      </c>
      <c r="B57" s="98" t="s">
        <v>25</v>
      </c>
      <c r="C57" s="98" t="s">
        <v>18</v>
      </c>
      <c r="D57" s="113">
        <v>0.5</v>
      </c>
      <c r="E57" s="272">
        <v>0.52700000000000002</v>
      </c>
      <c r="F57" s="222"/>
      <c r="G57" s="218"/>
      <c r="H57" s="183"/>
      <c r="I57" s="298">
        <v>0.52700000000000002</v>
      </c>
      <c r="J57" s="298">
        <v>0.53</v>
      </c>
    </row>
    <row r="58" spans="1:10" ht="25.5" x14ac:dyDescent="0.2">
      <c r="A58" s="118" t="s">
        <v>76</v>
      </c>
      <c r="B58" s="98" t="s">
        <v>27</v>
      </c>
      <c r="C58" s="98" t="s">
        <v>18</v>
      </c>
      <c r="D58" s="113"/>
      <c r="E58" s="273"/>
      <c r="F58" s="226"/>
      <c r="G58" s="224"/>
      <c r="H58" s="179"/>
      <c r="I58" s="299"/>
      <c r="J58" s="299"/>
    </row>
    <row r="59" spans="1:10" ht="12.75" x14ac:dyDescent="0.2">
      <c r="A59" s="118" t="s">
        <v>77</v>
      </c>
      <c r="B59" s="98" t="s">
        <v>28</v>
      </c>
      <c r="C59" s="36"/>
      <c r="D59" s="108"/>
      <c r="E59" s="199">
        <v>1E-3</v>
      </c>
      <c r="F59" s="224"/>
      <c r="G59" s="224"/>
      <c r="H59" s="198"/>
      <c r="I59" s="198">
        <v>1E-3</v>
      </c>
      <c r="J59" s="224">
        <v>1E-3</v>
      </c>
    </row>
    <row r="60" spans="1:10" ht="12.75" x14ac:dyDescent="0.2">
      <c r="A60" s="118"/>
      <c r="B60" s="98" t="s">
        <v>97</v>
      </c>
      <c r="C60" s="36"/>
      <c r="D60" s="108"/>
      <c r="E60" s="199">
        <f>1.179+0.527+0.001</f>
        <v>1.7069999999999999</v>
      </c>
      <c r="F60" s="80"/>
      <c r="G60" s="80"/>
      <c r="H60" s="211"/>
      <c r="I60" s="211">
        <f>I56+I57+I59</f>
        <v>1.7069999999999999</v>
      </c>
      <c r="J60" s="80">
        <f>J56+J57+J59</f>
        <v>1.71</v>
      </c>
    </row>
    <row r="61" spans="1:10" ht="12.75" x14ac:dyDescent="0.2">
      <c r="A61" s="118" t="s">
        <v>101</v>
      </c>
      <c r="B61" s="98" t="s">
        <v>108</v>
      </c>
      <c r="C61" s="36"/>
      <c r="D61" s="108"/>
      <c r="E61" s="199">
        <v>3.589</v>
      </c>
      <c r="F61" s="193">
        <f>2.959/F54</f>
        <v>0.33046683046683045</v>
      </c>
      <c r="G61" s="193"/>
      <c r="H61" s="211"/>
      <c r="I61" s="188"/>
      <c r="J61" s="80"/>
    </row>
    <row r="62" spans="1:10" ht="12.75" x14ac:dyDescent="0.2">
      <c r="A62" s="118"/>
      <c r="B62" s="98" t="s">
        <v>61</v>
      </c>
      <c r="C62" s="122"/>
      <c r="D62" s="209">
        <f>SUM(D56:D57)</f>
        <v>1.62</v>
      </c>
      <c r="E62" s="199"/>
      <c r="F62" s="80">
        <f>2.959</f>
        <v>2.9590000000000001</v>
      </c>
      <c r="G62" s="80"/>
      <c r="H62" s="211"/>
      <c r="I62" s="211"/>
      <c r="J62" s="80"/>
    </row>
    <row r="63" spans="1:10" ht="12.75" x14ac:dyDescent="0.2">
      <c r="A63" s="118"/>
      <c r="B63" s="96" t="s">
        <v>59</v>
      </c>
      <c r="C63" s="161"/>
      <c r="D63" s="209"/>
      <c r="E63" s="199">
        <v>0.5</v>
      </c>
      <c r="F63" s="80"/>
      <c r="G63" s="80"/>
      <c r="H63" s="211"/>
      <c r="I63" s="211"/>
      <c r="J63" s="80"/>
    </row>
    <row r="64" spans="1:10" ht="12.75" x14ac:dyDescent="0.2">
      <c r="A64" s="118"/>
      <c r="B64" s="96" t="s">
        <v>60</v>
      </c>
      <c r="C64" s="127"/>
      <c r="D64" s="117" t="e">
        <f>D6+#REF!+D50+#REF!+D54+D62</f>
        <v>#REF!</v>
      </c>
      <c r="E64" s="199">
        <v>8.2000000000000003E-2</v>
      </c>
      <c r="F64" s="80"/>
      <c r="G64" s="80"/>
      <c r="H64" s="211"/>
      <c r="I64" s="211"/>
      <c r="J64" s="80"/>
    </row>
    <row r="65" spans="1:10" ht="13.5" customHeight="1" x14ac:dyDescent="0.2">
      <c r="A65" s="118"/>
      <c r="B65" s="96" t="s">
        <v>158</v>
      </c>
      <c r="C65" s="127"/>
      <c r="D65" s="117"/>
      <c r="E65" s="199"/>
      <c r="F65" s="80"/>
      <c r="G65" s="227">
        <v>0.33050000000000002</v>
      </c>
      <c r="H65" s="211"/>
      <c r="I65" s="211"/>
      <c r="J65" s="80"/>
    </row>
    <row r="66" spans="1:10" ht="12.75" x14ac:dyDescent="0.2">
      <c r="A66" s="118"/>
      <c r="B66" s="160" t="s">
        <v>125</v>
      </c>
      <c r="C66" s="208"/>
      <c r="D66" s="80"/>
      <c r="E66" s="129">
        <f>E13+E27+E32+E38+E48+E50+E54+E60</f>
        <v>22.110296999999999</v>
      </c>
      <c r="F66" s="80"/>
      <c r="G66" s="80"/>
      <c r="H66" s="211"/>
      <c r="I66" s="188">
        <f>I13+I27+I32+I38+I48+I50+I54+I60</f>
        <v>22.11</v>
      </c>
      <c r="J66" s="187">
        <f>J13+J27+J32+J38+J48+J50+J54+J60</f>
        <v>22.110000000000003</v>
      </c>
    </row>
    <row r="67" spans="1:10" ht="12.75" x14ac:dyDescent="0.2"/>
    <row r="68" spans="1:10" ht="12.75" x14ac:dyDescent="0.2">
      <c r="B68" s="162" t="s">
        <v>162</v>
      </c>
    </row>
    <row r="72" spans="1:10" ht="36" customHeight="1" x14ac:dyDescent="0.2">
      <c r="B72" s="163"/>
    </row>
    <row r="74" spans="1:10" ht="36" customHeight="1" x14ac:dyDescent="0.2">
      <c r="C74" s="163"/>
    </row>
  </sheetData>
  <mergeCells count="36">
    <mergeCell ref="F46:F47"/>
    <mergeCell ref="H46:H47"/>
    <mergeCell ref="I46:I47"/>
    <mergeCell ref="J46:J47"/>
    <mergeCell ref="I57:I58"/>
    <mergeCell ref="J57:J58"/>
    <mergeCell ref="B28:C28"/>
    <mergeCell ref="B1:E1"/>
    <mergeCell ref="B2:E2"/>
    <mergeCell ref="B5:D5"/>
    <mergeCell ref="B14:D14"/>
    <mergeCell ref="D21:D23"/>
    <mergeCell ref="B33:C33"/>
    <mergeCell ref="A34:A35"/>
    <mergeCell ref="B34:B35"/>
    <mergeCell ref="C34:C35"/>
    <mergeCell ref="A36:A37"/>
    <mergeCell ref="B36:B37"/>
    <mergeCell ref="C36:C37"/>
    <mergeCell ref="A40:A42"/>
    <mergeCell ref="B40:B42"/>
    <mergeCell ref="C40:C42"/>
    <mergeCell ref="A43:A45"/>
    <mergeCell ref="B43:B45"/>
    <mergeCell ref="C43:C45"/>
    <mergeCell ref="A46:A47"/>
    <mergeCell ref="B46:B47"/>
    <mergeCell ref="C46:C47"/>
    <mergeCell ref="B49:D49"/>
    <mergeCell ref="B51:C51"/>
    <mergeCell ref="B55:D55"/>
    <mergeCell ref="E57:E58"/>
    <mergeCell ref="E34:E35"/>
    <mergeCell ref="E36:E37"/>
    <mergeCell ref="E46:E47"/>
    <mergeCell ref="B39:C39"/>
  </mergeCells>
  <pageMargins left="0.17" right="0.17" top="0.17" bottom="0.17" header="0.17" footer="0.17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F4" sqref="F4"/>
    </sheetView>
  </sheetViews>
  <sheetFormatPr defaultRowHeight="50.25" customHeight="1" x14ac:dyDescent="0.2"/>
  <cols>
    <col min="1" max="1" width="5.42578125" style="109" customWidth="1"/>
    <col min="2" max="2" width="53.7109375" style="162" customWidth="1"/>
    <col min="3" max="3" width="18.28515625" style="162" customWidth="1"/>
    <col min="4" max="4" width="14.140625" style="109" customWidth="1"/>
    <col min="5" max="16384" width="9.140625" style="109"/>
  </cols>
  <sheetData>
    <row r="1" spans="1:6" ht="39" customHeight="1" x14ac:dyDescent="0.2">
      <c r="B1" s="290" t="s">
        <v>135</v>
      </c>
      <c r="C1" s="290"/>
      <c r="D1" s="156"/>
      <c r="E1" s="156"/>
      <c r="F1" s="156"/>
    </row>
    <row r="2" spans="1:6" ht="15.75" customHeight="1" x14ac:dyDescent="0.2">
      <c r="B2" s="302" t="s">
        <v>164</v>
      </c>
      <c r="C2" s="302"/>
      <c r="D2" s="243"/>
      <c r="E2" s="243"/>
      <c r="F2" s="156"/>
    </row>
    <row r="3" spans="1:6" ht="12.75" x14ac:dyDescent="0.2">
      <c r="A3" s="158"/>
      <c r="B3" s="159"/>
      <c r="C3" s="159"/>
      <c r="D3" s="156"/>
      <c r="E3" s="156"/>
      <c r="F3" s="156"/>
    </row>
    <row r="4" spans="1:6" ht="52.5" customHeight="1" x14ac:dyDescent="0.2">
      <c r="A4" s="228"/>
      <c r="B4" s="79" t="s">
        <v>0</v>
      </c>
      <c r="C4" s="79" t="s">
        <v>1</v>
      </c>
      <c r="D4" s="185" t="s">
        <v>130</v>
      </c>
    </row>
    <row r="5" spans="1:6" ht="24.75" customHeight="1" x14ac:dyDescent="0.2">
      <c r="A5" s="80"/>
      <c r="B5" s="283" t="s">
        <v>29</v>
      </c>
      <c r="C5" s="303"/>
      <c r="D5" s="176"/>
    </row>
    <row r="6" spans="1:6" ht="52.5" customHeight="1" x14ac:dyDescent="0.2">
      <c r="A6" s="229" t="s">
        <v>21</v>
      </c>
      <c r="B6" s="83" t="s">
        <v>30</v>
      </c>
      <c r="C6" s="242" t="s">
        <v>163</v>
      </c>
      <c r="D6" s="218"/>
    </row>
    <row r="7" spans="1:6" ht="16.5" customHeight="1" x14ac:dyDescent="0.2">
      <c r="A7" s="229" t="s">
        <v>34</v>
      </c>
      <c r="B7" s="36" t="s">
        <v>32</v>
      </c>
      <c r="C7" s="238" t="s">
        <v>3</v>
      </c>
      <c r="D7" s="223"/>
    </row>
    <row r="8" spans="1:6" ht="12.75" x14ac:dyDescent="0.2">
      <c r="A8" s="229" t="s">
        <v>37</v>
      </c>
      <c r="B8" s="36" t="s">
        <v>35</v>
      </c>
      <c r="C8" s="238" t="s">
        <v>36</v>
      </c>
      <c r="D8" s="223"/>
    </row>
    <row r="9" spans="1:6" ht="64.5" customHeight="1" x14ac:dyDescent="0.2">
      <c r="A9" s="229" t="s">
        <v>38</v>
      </c>
      <c r="B9" s="87" t="s">
        <v>109</v>
      </c>
      <c r="C9" s="239" t="s">
        <v>31</v>
      </c>
      <c r="D9" s="240">
        <v>1.17</v>
      </c>
    </row>
    <row r="10" spans="1:6" ht="15" customHeight="1" x14ac:dyDescent="0.2">
      <c r="A10" s="229" t="s">
        <v>39</v>
      </c>
      <c r="B10" s="83" t="s">
        <v>22</v>
      </c>
      <c r="C10" s="238" t="s">
        <v>31</v>
      </c>
      <c r="D10" s="240"/>
    </row>
    <row r="11" spans="1:6" ht="15" customHeight="1" x14ac:dyDescent="0.2">
      <c r="A11" s="229" t="s">
        <v>40</v>
      </c>
      <c r="B11" s="83" t="s">
        <v>82</v>
      </c>
      <c r="C11" s="238" t="s">
        <v>33</v>
      </c>
      <c r="D11" s="241"/>
    </row>
    <row r="12" spans="1:6" ht="12.75" customHeight="1" x14ac:dyDescent="0.2">
      <c r="A12" s="229" t="s">
        <v>41</v>
      </c>
      <c r="B12" s="36" t="s">
        <v>17</v>
      </c>
      <c r="C12" s="17"/>
      <c r="D12" s="190">
        <v>0.1</v>
      </c>
    </row>
    <row r="13" spans="1:6" ht="12.75" customHeight="1" x14ac:dyDescent="0.2">
      <c r="A13" s="229"/>
      <c r="B13" s="130" t="s">
        <v>5</v>
      </c>
      <c r="C13" s="17"/>
      <c r="D13" s="234">
        <v>1.27</v>
      </c>
    </row>
    <row r="14" spans="1:6" ht="16.5" customHeight="1" x14ac:dyDescent="0.2">
      <c r="A14" s="229"/>
      <c r="B14" s="283" t="s">
        <v>24</v>
      </c>
      <c r="C14" s="303"/>
      <c r="D14" s="174"/>
    </row>
    <row r="15" spans="1:6" ht="25.5" x14ac:dyDescent="0.2">
      <c r="A15" s="229" t="s">
        <v>48</v>
      </c>
      <c r="B15" s="17" t="s">
        <v>83</v>
      </c>
      <c r="C15" s="238" t="s">
        <v>6</v>
      </c>
      <c r="D15" s="218"/>
    </row>
    <row r="16" spans="1:6" ht="14.25" customHeight="1" x14ac:dyDescent="0.2">
      <c r="A16" s="164" t="s">
        <v>49</v>
      </c>
      <c r="B16" s="17" t="s">
        <v>42</v>
      </c>
      <c r="C16" s="238" t="s">
        <v>47</v>
      </c>
      <c r="D16" s="223"/>
    </row>
    <row r="17" spans="1:4" ht="12.75" x14ac:dyDescent="0.2">
      <c r="A17" s="229" t="s">
        <v>58</v>
      </c>
      <c r="B17" s="17" t="s">
        <v>43</v>
      </c>
      <c r="C17" s="238" t="s">
        <v>6</v>
      </c>
      <c r="D17" s="223"/>
    </row>
    <row r="18" spans="1:4" ht="12.75" x14ac:dyDescent="0.2">
      <c r="A18" s="229" t="s">
        <v>51</v>
      </c>
      <c r="B18" s="96" t="s">
        <v>84</v>
      </c>
      <c r="C18" s="238" t="s">
        <v>6</v>
      </c>
      <c r="D18" s="223"/>
    </row>
    <row r="19" spans="1:4" ht="12.75" x14ac:dyDescent="0.2">
      <c r="A19" s="229" t="s">
        <v>52</v>
      </c>
      <c r="B19" s="96" t="s">
        <v>85</v>
      </c>
      <c r="C19" s="238" t="s">
        <v>47</v>
      </c>
      <c r="D19" s="223">
        <v>6.73</v>
      </c>
    </row>
    <row r="20" spans="1:4" ht="63.75" x14ac:dyDescent="0.2">
      <c r="A20" s="182" t="s">
        <v>53</v>
      </c>
      <c r="B20" s="98" t="s">
        <v>44</v>
      </c>
      <c r="C20" s="239" t="s">
        <v>9</v>
      </c>
      <c r="D20" s="223"/>
    </row>
    <row r="21" spans="1:4" ht="25.5" x14ac:dyDescent="0.2">
      <c r="A21" s="182" t="s">
        <v>54</v>
      </c>
      <c r="B21" s="98" t="s">
        <v>10</v>
      </c>
      <c r="C21" s="238" t="s">
        <v>11</v>
      </c>
      <c r="D21" s="223"/>
    </row>
    <row r="22" spans="1:4" ht="59.25" customHeight="1" x14ac:dyDescent="0.2">
      <c r="A22" s="182" t="s">
        <v>55</v>
      </c>
      <c r="B22" s="83" t="s">
        <v>12</v>
      </c>
      <c r="C22" s="239" t="s">
        <v>13</v>
      </c>
      <c r="D22" s="223"/>
    </row>
    <row r="23" spans="1:4" ht="25.5" x14ac:dyDescent="0.2">
      <c r="A23" s="80" t="s">
        <v>56</v>
      </c>
      <c r="B23" s="83" t="s">
        <v>45</v>
      </c>
      <c r="C23" s="239"/>
      <c r="D23" s="224"/>
    </row>
    <row r="24" spans="1:4" ht="12.75" x14ac:dyDescent="0.2">
      <c r="A24" s="80" t="s">
        <v>104</v>
      </c>
      <c r="B24" s="17" t="s">
        <v>7</v>
      </c>
      <c r="C24" s="17" t="s">
        <v>8</v>
      </c>
      <c r="D24" s="184">
        <v>0.21</v>
      </c>
    </row>
    <row r="25" spans="1:4" ht="12.75" x14ac:dyDescent="0.2">
      <c r="A25" s="80"/>
      <c r="B25" s="233" t="s">
        <v>5</v>
      </c>
      <c r="C25" s="104"/>
      <c r="D25" s="235">
        <f>D19+D24</f>
        <v>6.94</v>
      </c>
    </row>
    <row r="26" spans="1:4" ht="12.75" x14ac:dyDescent="0.2">
      <c r="A26" s="80"/>
      <c r="B26" s="304" t="s">
        <v>57</v>
      </c>
      <c r="C26" s="305"/>
      <c r="D26" s="181"/>
    </row>
    <row r="27" spans="1:4" ht="54.75" customHeight="1" x14ac:dyDescent="0.2">
      <c r="A27" s="232" t="s">
        <v>66</v>
      </c>
      <c r="B27" s="83" t="s">
        <v>110</v>
      </c>
      <c r="C27" s="36" t="s">
        <v>131</v>
      </c>
      <c r="D27" s="194">
        <v>1.63</v>
      </c>
    </row>
    <row r="28" spans="1:4" ht="66" x14ac:dyDescent="0.2">
      <c r="A28" s="232" t="s">
        <v>102</v>
      </c>
      <c r="B28" s="83" t="s">
        <v>87</v>
      </c>
      <c r="C28" s="36" t="s">
        <v>132</v>
      </c>
      <c r="D28" s="194">
        <v>0.46</v>
      </c>
    </row>
    <row r="29" spans="1:4" ht="25.5" x14ac:dyDescent="0.2">
      <c r="B29" s="83" t="s">
        <v>88</v>
      </c>
      <c r="C29" s="17" t="s">
        <v>18</v>
      </c>
      <c r="D29" s="194">
        <v>0.44</v>
      </c>
    </row>
    <row r="30" spans="1:4" ht="12.75" x14ac:dyDescent="0.2">
      <c r="A30" s="94"/>
      <c r="B30" s="160" t="s">
        <v>5</v>
      </c>
      <c r="C30" s="36"/>
      <c r="D30" s="234">
        <f>D27+D28+D29</f>
        <v>2.5299999999999998</v>
      </c>
    </row>
    <row r="31" spans="1:4" ht="12.75" x14ac:dyDescent="0.2">
      <c r="A31" s="94"/>
      <c r="B31" s="300" t="s">
        <v>153</v>
      </c>
      <c r="C31" s="301"/>
      <c r="D31" s="181"/>
    </row>
    <row r="32" spans="1:4" ht="69" customHeight="1" x14ac:dyDescent="0.2">
      <c r="A32" s="144" t="s">
        <v>67</v>
      </c>
      <c r="B32" s="83" t="s">
        <v>149</v>
      </c>
      <c r="C32" s="83" t="s">
        <v>150</v>
      </c>
      <c r="D32" s="296">
        <v>3.82</v>
      </c>
    </row>
    <row r="33" spans="1:4" ht="38.25" x14ac:dyDescent="0.2">
      <c r="A33" s="144" t="s">
        <v>78</v>
      </c>
      <c r="B33" s="83" t="s">
        <v>151</v>
      </c>
      <c r="C33" s="83" t="s">
        <v>152</v>
      </c>
      <c r="D33" s="297"/>
    </row>
    <row r="34" spans="1:4" ht="12.75" x14ac:dyDescent="0.2">
      <c r="A34" s="94"/>
      <c r="B34" s="160" t="s">
        <v>5</v>
      </c>
      <c r="C34" s="230"/>
      <c r="D34" s="227">
        <v>3.82</v>
      </c>
    </row>
    <row r="35" spans="1:4" ht="33" customHeight="1" x14ac:dyDescent="0.2">
      <c r="A35" s="80"/>
      <c r="B35" s="304" t="s">
        <v>136</v>
      </c>
      <c r="C35" s="305"/>
      <c r="D35" s="176"/>
    </row>
    <row r="36" spans="1:4" ht="12.75" x14ac:dyDescent="0.2">
      <c r="A36" s="298" t="s">
        <v>62</v>
      </c>
      <c r="B36" s="281" t="s">
        <v>111</v>
      </c>
      <c r="C36" s="285" t="s">
        <v>94</v>
      </c>
      <c r="D36" s="174">
        <v>7.0000000000000007E-2</v>
      </c>
    </row>
    <row r="37" spans="1:4" ht="12.75" x14ac:dyDescent="0.2">
      <c r="A37" s="299"/>
      <c r="B37" s="282"/>
      <c r="C37" s="288"/>
      <c r="D37" s="184"/>
    </row>
    <row r="38" spans="1:4" ht="12.75" x14ac:dyDescent="0.2">
      <c r="A38" s="298" t="s">
        <v>129</v>
      </c>
      <c r="B38" s="281" t="s">
        <v>4</v>
      </c>
      <c r="C38" s="281" t="s">
        <v>3</v>
      </c>
      <c r="D38" s="174">
        <v>0.01</v>
      </c>
    </row>
    <row r="39" spans="1:4" ht="12.75" x14ac:dyDescent="0.2">
      <c r="A39" s="299"/>
      <c r="B39" s="282"/>
      <c r="C39" s="282"/>
      <c r="D39" s="184"/>
    </row>
    <row r="40" spans="1:4" ht="12.75" x14ac:dyDescent="0.2">
      <c r="A40" s="80"/>
      <c r="B40" s="233" t="s">
        <v>5</v>
      </c>
      <c r="C40" s="78"/>
      <c r="D40" s="234">
        <f>D36+D38</f>
        <v>0.08</v>
      </c>
    </row>
    <row r="41" spans="1:4" ht="42" customHeight="1" x14ac:dyDescent="0.2">
      <c r="A41" s="80"/>
      <c r="B41" s="304" t="s">
        <v>137</v>
      </c>
      <c r="C41" s="305"/>
      <c r="D41" s="181"/>
    </row>
    <row r="42" spans="1:4" ht="12.75" x14ac:dyDescent="0.2">
      <c r="A42" s="298" t="s">
        <v>69</v>
      </c>
      <c r="B42" s="285" t="s">
        <v>148</v>
      </c>
      <c r="C42" s="285" t="s">
        <v>94</v>
      </c>
      <c r="D42" s="174"/>
    </row>
    <row r="43" spans="1:4" ht="12.75" x14ac:dyDescent="0.2">
      <c r="A43" s="307"/>
      <c r="B43" s="286"/>
      <c r="C43" s="286"/>
      <c r="D43" s="176">
        <v>1.1499999999999999</v>
      </c>
    </row>
    <row r="44" spans="1:4" ht="12.75" x14ac:dyDescent="0.2">
      <c r="A44" s="307"/>
      <c r="B44" s="286"/>
      <c r="C44" s="286"/>
      <c r="D44" s="184"/>
    </row>
    <row r="45" spans="1:4" ht="12.75" x14ac:dyDescent="0.2">
      <c r="A45" s="308" t="s">
        <v>138</v>
      </c>
      <c r="B45" s="285" t="s">
        <v>124</v>
      </c>
      <c r="C45" s="281" t="s">
        <v>3</v>
      </c>
      <c r="D45" s="174"/>
    </row>
    <row r="46" spans="1:4" ht="12.75" customHeight="1" x14ac:dyDescent="0.2">
      <c r="A46" s="308"/>
      <c r="B46" s="286"/>
      <c r="C46" s="289"/>
      <c r="D46" s="176">
        <v>0.34</v>
      </c>
    </row>
    <row r="47" spans="1:4" ht="12.75" x14ac:dyDescent="0.2">
      <c r="A47" s="308"/>
      <c r="B47" s="288"/>
      <c r="C47" s="282"/>
      <c r="D47" s="184"/>
    </row>
    <row r="48" spans="1:4" ht="12.75" x14ac:dyDescent="0.2">
      <c r="A48" s="298" t="s">
        <v>139</v>
      </c>
      <c r="B48" s="281" t="s">
        <v>115</v>
      </c>
      <c r="C48" s="281" t="s">
        <v>116</v>
      </c>
      <c r="D48" s="174"/>
    </row>
    <row r="49" spans="1:4" ht="12.75" x14ac:dyDescent="0.2">
      <c r="A49" s="299"/>
      <c r="B49" s="282"/>
      <c r="C49" s="282"/>
      <c r="D49" s="190">
        <v>0.06</v>
      </c>
    </row>
    <row r="50" spans="1:4" ht="12.75" x14ac:dyDescent="0.2">
      <c r="A50" s="80"/>
      <c r="B50" s="130" t="s">
        <v>97</v>
      </c>
      <c r="C50" s="36"/>
      <c r="D50" s="236">
        <f>D43+D46+D49</f>
        <v>1.55</v>
      </c>
    </row>
    <row r="51" spans="1:4" ht="12.75" x14ac:dyDescent="0.2">
      <c r="A51" s="80"/>
      <c r="B51" s="283" t="s">
        <v>140</v>
      </c>
      <c r="C51" s="303"/>
      <c r="D51" s="191"/>
    </row>
    <row r="52" spans="1:4" ht="12.75" x14ac:dyDescent="0.2">
      <c r="A52" s="232" t="s">
        <v>141</v>
      </c>
      <c r="B52" s="83" t="s">
        <v>16</v>
      </c>
      <c r="C52" s="117"/>
      <c r="D52" s="192">
        <v>3.1</v>
      </c>
    </row>
    <row r="53" spans="1:4" ht="12.75" x14ac:dyDescent="0.2">
      <c r="A53" s="143"/>
      <c r="B53" s="283" t="s">
        <v>142</v>
      </c>
      <c r="C53" s="303"/>
      <c r="D53" s="191"/>
    </row>
    <row r="54" spans="1:4" ht="12.75" x14ac:dyDescent="0.2">
      <c r="A54" s="143" t="s">
        <v>74</v>
      </c>
      <c r="B54" s="96" t="s">
        <v>107</v>
      </c>
      <c r="C54" s="122"/>
      <c r="D54" s="191">
        <v>0.89</v>
      </c>
    </row>
    <row r="55" spans="1:4" ht="12.75" x14ac:dyDescent="0.2">
      <c r="A55" s="165" t="s">
        <v>75</v>
      </c>
      <c r="B55" s="125" t="s">
        <v>65</v>
      </c>
      <c r="C55" s="104"/>
      <c r="D55" s="191">
        <v>0.06</v>
      </c>
    </row>
    <row r="56" spans="1:4" ht="12.75" customHeight="1" x14ac:dyDescent="0.2">
      <c r="A56" s="143"/>
      <c r="B56" s="160" t="s">
        <v>5</v>
      </c>
      <c r="C56" s="127"/>
      <c r="D56" s="195">
        <f>D54+D55</f>
        <v>0.95</v>
      </c>
    </row>
    <row r="57" spans="1:4" ht="12.75" customHeight="1" x14ac:dyDescent="0.2">
      <c r="A57" s="143"/>
      <c r="B57" s="283" t="s">
        <v>143</v>
      </c>
      <c r="C57" s="306"/>
      <c r="D57" s="191"/>
    </row>
    <row r="58" spans="1:4" ht="12.75" customHeight="1" x14ac:dyDescent="0.2">
      <c r="A58" s="143" t="s">
        <v>144</v>
      </c>
      <c r="B58" s="83" t="s">
        <v>26</v>
      </c>
      <c r="C58" s="98" t="s">
        <v>18</v>
      </c>
      <c r="D58" s="237">
        <v>1.179</v>
      </c>
    </row>
    <row r="59" spans="1:4" ht="12.75" customHeight="1" x14ac:dyDescent="0.2">
      <c r="A59" s="143" t="s">
        <v>145</v>
      </c>
      <c r="B59" s="98" t="s">
        <v>25</v>
      </c>
      <c r="C59" s="98" t="s">
        <v>18</v>
      </c>
      <c r="D59" s="237">
        <v>0.53</v>
      </c>
    </row>
    <row r="60" spans="1:4" ht="25.5" x14ac:dyDescent="0.2">
      <c r="A60" s="143" t="s">
        <v>146</v>
      </c>
      <c r="B60" s="98" t="s">
        <v>27</v>
      </c>
      <c r="C60" s="98" t="s">
        <v>18</v>
      </c>
      <c r="D60" s="192"/>
    </row>
    <row r="61" spans="1:4" ht="12.75" x14ac:dyDescent="0.2">
      <c r="A61" s="143" t="s">
        <v>147</v>
      </c>
      <c r="B61" s="98" t="s">
        <v>28</v>
      </c>
      <c r="C61" s="36"/>
      <c r="D61" s="237">
        <v>1E-3</v>
      </c>
    </row>
    <row r="62" spans="1:4" ht="12.75" x14ac:dyDescent="0.2">
      <c r="A62" s="118"/>
      <c r="B62" s="105" t="s">
        <v>97</v>
      </c>
      <c r="C62" s="36"/>
      <c r="D62" s="235">
        <f>D58+D59+D61</f>
        <v>1.71</v>
      </c>
    </row>
    <row r="63" spans="1:4" ht="12.75" x14ac:dyDescent="0.2">
      <c r="A63" s="118"/>
      <c r="B63" s="160" t="s">
        <v>125</v>
      </c>
      <c r="C63" s="231"/>
      <c r="D63" s="235">
        <f>D13+D25+D30+D34+D40+D50+D52+D56+D62</f>
        <v>21.950000000000003</v>
      </c>
    </row>
    <row r="64" spans="1:4" ht="12.75" x14ac:dyDescent="0.2"/>
    <row r="65" spans="2:8" ht="12.75" hidden="1" x14ac:dyDescent="0.2">
      <c r="B65" s="162" t="s">
        <v>155</v>
      </c>
    </row>
    <row r="66" spans="2:8" s="57" customFormat="1" ht="15" x14ac:dyDescent="0.25">
      <c r="B66" s="77" t="s">
        <v>134</v>
      </c>
      <c r="C66" s="77" t="s">
        <v>133</v>
      </c>
      <c r="G66" s="59"/>
      <c r="H66" s="59"/>
    </row>
    <row r="69" spans="2:8" ht="50.25" customHeight="1" x14ac:dyDescent="0.2">
      <c r="B69" s="163"/>
    </row>
    <row r="71" spans="2:8" ht="50.25" customHeight="1" x14ac:dyDescent="0.2">
      <c r="C71" s="163"/>
    </row>
  </sheetData>
  <mergeCells count="27">
    <mergeCell ref="B57:C57"/>
    <mergeCell ref="B51:C51"/>
    <mergeCell ref="B53:C53"/>
    <mergeCell ref="D32:D33"/>
    <mergeCell ref="A48:A49"/>
    <mergeCell ref="B48:B49"/>
    <mergeCell ref="C48:C49"/>
    <mergeCell ref="A42:A44"/>
    <mergeCell ref="B42:B44"/>
    <mergeCell ref="C42:C44"/>
    <mergeCell ref="A45:A47"/>
    <mergeCell ref="B45:B47"/>
    <mergeCell ref="C45:C47"/>
    <mergeCell ref="A38:A39"/>
    <mergeCell ref="B38:B39"/>
    <mergeCell ref="C38:C39"/>
    <mergeCell ref="B41:C41"/>
    <mergeCell ref="B35:C35"/>
    <mergeCell ref="A36:A37"/>
    <mergeCell ref="B36:B37"/>
    <mergeCell ref="C36:C37"/>
    <mergeCell ref="B31:C31"/>
    <mergeCell ref="B1:C1"/>
    <mergeCell ref="B2:C2"/>
    <mergeCell ref="B5:C5"/>
    <mergeCell ref="B14:C14"/>
    <mergeCell ref="B26:C26"/>
  </mergeCells>
  <pageMargins left="0.17" right="0.17" top="0.25" bottom="0.17" header="0.17" footer="0.17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B2" sqref="B2:E2"/>
    </sheetView>
  </sheetViews>
  <sheetFormatPr defaultRowHeight="50.25" customHeight="1" x14ac:dyDescent="0.25"/>
  <cols>
    <col min="1" max="1" width="4.7109375" style="57" customWidth="1"/>
    <col min="2" max="2" width="54.140625" style="77" customWidth="1"/>
    <col min="3" max="3" width="21" style="77" customWidth="1"/>
    <col min="4" max="4" width="11" style="57" hidden="1" customWidth="1"/>
    <col min="5" max="5" width="20.42578125" style="57" customWidth="1"/>
    <col min="6" max="6" width="12.28515625" style="57" hidden="1" customWidth="1"/>
    <col min="7" max="7" width="14.140625" style="59" hidden="1" customWidth="1"/>
    <col min="8" max="8" width="15.42578125" style="59" hidden="1" customWidth="1"/>
    <col min="9" max="16384" width="9.140625" style="57"/>
  </cols>
  <sheetData>
    <row r="1" spans="1:11" ht="46.5" customHeight="1" x14ac:dyDescent="0.25">
      <c r="B1" s="266" t="s">
        <v>20</v>
      </c>
      <c r="C1" s="266"/>
      <c r="D1" s="266"/>
      <c r="E1" s="266"/>
      <c r="F1" s="58"/>
      <c r="I1" s="58"/>
      <c r="J1" s="58"/>
      <c r="K1" s="58"/>
    </row>
    <row r="2" spans="1:11" ht="15.75" customHeight="1" x14ac:dyDescent="0.25">
      <c r="B2" s="266" t="s">
        <v>164</v>
      </c>
      <c r="C2" s="266"/>
      <c r="D2" s="266"/>
      <c r="E2" s="266"/>
      <c r="F2" s="58"/>
      <c r="I2" s="58"/>
      <c r="J2" s="58"/>
      <c r="K2" s="58"/>
    </row>
    <row r="3" spans="1:11" ht="15" x14ac:dyDescent="0.25">
      <c r="A3" s="60"/>
      <c r="B3" s="54"/>
      <c r="C3" s="54"/>
      <c r="D3" s="54"/>
      <c r="E3" s="54"/>
      <c r="F3" s="58"/>
      <c r="I3" s="58"/>
      <c r="J3" s="58"/>
      <c r="K3" s="58"/>
    </row>
    <row r="4" spans="1:11" ht="25.5" customHeight="1" x14ac:dyDescent="0.25">
      <c r="A4" s="61"/>
      <c r="B4" s="79" t="s">
        <v>0</v>
      </c>
      <c r="C4" s="79" t="s">
        <v>1</v>
      </c>
      <c r="D4" s="62" t="s">
        <v>19</v>
      </c>
      <c r="E4" s="78" t="s">
        <v>130</v>
      </c>
    </row>
    <row r="5" spans="1:11" ht="34.5" customHeight="1" x14ac:dyDescent="0.25">
      <c r="A5" s="80"/>
      <c r="B5" s="270" t="s">
        <v>29</v>
      </c>
      <c r="C5" s="270"/>
      <c r="D5" s="270"/>
      <c r="E5" s="81"/>
      <c r="F5" s="58"/>
    </row>
    <row r="6" spans="1:11" ht="55.5" customHeight="1" x14ac:dyDescent="0.25">
      <c r="A6" s="82" t="s">
        <v>21</v>
      </c>
      <c r="B6" s="83" t="s">
        <v>30</v>
      </c>
      <c r="C6" s="17" t="s">
        <v>2</v>
      </c>
      <c r="D6" s="84">
        <v>2.0699999999999998</v>
      </c>
      <c r="E6" s="85"/>
      <c r="F6" s="63"/>
    </row>
    <row r="7" spans="1:11" ht="18.75" customHeight="1" x14ac:dyDescent="0.25">
      <c r="A7" s="80" t="s">
        <v>34</v>
      </c>
      <c r="B7" s="36" t="s">
        <v>32</v>
      </c>
      <c r="C7" s="17" t="s">
        <v>3</v>
      </c>
      <c r="D7" s="84"/>
      <c r="E7" s="86"/>
      <c r="F7" s="63"/>
    </row>
    <row r="8" spans="1:11" ht="14.25" customHeight="1" x14ac:dyDescent="0.25">
      <c r="A8" s="80" t="s">
        <v>37</v>
      </c>
      <c r="B8" s="36" t="s">
        <v>35</v>
      </c>
      <c r="C8" s="17" t="s">
        <v>36</v>
      </c>
      <c r="D8" s="84"/>
      <c r="E8" s="86"/>
      <c r="F8" s="63"/>
    </row>
    <row r="9" spans="1:11" ht="68.25" customHeight="1" x14ac:dyDescent="0.25">
      <c r="A9" s="80" t="s">
        <v>38</v>
      </c>
      <c r="B9" s="87" t="s">
        <v>109</v>
      </c>
      <c r="C9" s="17" t="s">
        <v>31</v>
      </c>
      <c r="D9" s="84"/>
      <c r="E9" s="88">
        <v>2.4300000000000002</v>
      </c>
      <c r="F9" s="64">
        <v>1.8260000000000001</v>
      </c>
      <c r="G9" s="65" t="e">
        <f>F9*#REF!</f>
        <v>#REF!</v>
      </c>
      <c r="H9" s="65" t="e">
        <f>F9+G9</f>
        <v>#REF!</v>
      </c>
    </row>
    <row r="10" spans="1:11" ht="16.5" customHeight="1" x14ac:dyDescent="0.25">
      <c r="A10" s="80" t="s">
        <v>39</v>
      </c>
      <c r="B10" s="83" t="s">
        <v>22</v>
      </c>
      <c r="C10" s="17" t="s">
        <v>3</v>
      </c>
      <c r="D10" s="84"/>
      <c r="E10" s="86"/>
      <c r="F10" s="64"/>
    </row>
    <row r="11" spans="1:11" ht="15" customHeight="1" x14ac:dyDescent="0.25">
      <c r="A11" s="80" t="s">
        <v>40</v>
      </c>
      <c r="B11" s="83" t="s">
        <v>82</v>
      </c>
      <c r="C11" s="17" t="s">
        <v>33</v>
      </c>
      <c r="D11" s="84"/>
      <c r="E11" s="86"/>
      <c r="F11" s="64"/>
    </row>
    <row r="12" spans="1:11" ht="12" customHeight="1" x14ac:dyDescent="0.25">
      <c r="A12" s="80" t="s">
        <v>41</v>
      </c>
      <c r="B12" s="36" t="s">
        <v>17</v>
      </c>
      <c r="C12" s="17"/>
      <c r="D12" s="84"/>
      <c r="E12" s="89">
        <v>0.1</v>
      </c>
      <c r="F12" s="64"/>
      <c r="H12" s="66">
        <f>E12</f>
        <v>0.1</v>
      </c>
    </row>
    <row r="13" spans="1:11" ht="18" customHeight="1" x14ac:dyDescent="0.25">
      <c r="A13" s="80"/>
      <c r="B13" s="132" t="s">
        <v>5</v>
      </c>
      <c r="C13" s="17"/>
      <c r="D13" s="90"/>
      <c r="E13" s="131">
        <f>E7+E9+E11+E12</f>
        <v>2.5300000000000002</v>
      </c>
      <c r="F13" s="64"/>
      <c r="H13" s="67" t="e">
        <f>H7+H9+H11+H12</f>
        <v>#REF!</v>
      </c>
    </row>
    <row r="14" spans="1:11" ht="15" x14ac:dyDescent="0.25">
      <c r="A14" s="80"/>
      <c r="B14" s="270" t="s">
        <v>24</v>
      </c>
      <c r="C14" s="270"/>
      <c r="D14" s="270"/>
      <c r="E14" s="91"/>
      <c r="F14" s="68"/>
      <c r="G14" s="68"/>
    </row>
    <row r="15" spans="1:11" ht="26.25" x14ac:dyDescent="0.25">
      <c r="A15" s="80" t="s">
        <v>48</v>
      </c>
      <c r="B15" s="17" t="s">
        <v>83</v>
      </c>
      <c r="C15" s="17" t="s">
        <v>6</v>
      </c>
      <c r="D15" s="92">
        <v>2.0499999999999998</v>
      </c>
      <c r="E15" s="93"/>
      <c r="F15" s="59"/>
    </row>
    <row r="16" spans="1:11" ht="15" x14ac:dyDescent="0.25">
      <c r="A16" s="94" t="s">
        <v>49</v>
      </c>
      <c r="B16" s="17" t="s">
        <v>42</v>
      </c>
      <c r="C16" s="17" t="s">
        <v>47</v>
      </c>
      <c r="D16" s="92">
        <v>1.39</v>
      </c>
      <c r="E16" s="95"/>
      <c r="F16" s="59"/>
    </row>
    <row r="17" spans="1:8" ht="15" x14ac:dyDescent="0.25">
      <c r="A17" s="80" t="s">
        <v>58</v>
      </c>
      <c r="B17" s="17" t="s">
        <v>43</v>
      </c>
      <c r="C17" s="17" t="s">
        <v>6</v>
      </c>
      <c r="D17" s="92">
        <v>0.03</v>
      </c>
      <c r="E17" s="95"/>
      <c r="F17" s="59"/>
    </row>
    <row r="18" spans="1:8" ht="15" x14ac:dyDescent="0.25">
      <c r="A18" s="80" t="s">
        <v>50</v>
      </c>
      <c r="B18" s="96" t="s">
        <v>84</v>
      </c>
      <c r="C18" s="17" t="s">
        <v>6</v>
      </c>
      <c r="D18" s="92">
        <v>0.25</v>
      </c>
      <c r="E18" s="95"/>
      <c r="F18" s="59"/>
    </row>
    <row r="19" spans="1:8" ht="15" x14ac:dyDescent="0.25">
      <c r="A19" s="80" t="s">
        <v>51</v>
      </c>
      <c r="B19" s="96" t="s">
        <v>85</v>
      </c>
      <c r="C19" s="17" t="s">
        <v>47</v>
      </c>
      <c r="D19" s="92"/>
      <c r="E19" s="97">
        <v>7.49</v>
      </c>
      <c r="F19" s="59">
        <v>5.63</v>
      </c>
      <c r="G19" s="65" t="e">
        <f>F19*#REF!</f>
        <v>#REF!</v>
      </c>
      <c r="H19" s="65" t="e">
        <f>F19+G19</f>
        <v>#REF!</v>
      </c>
    </row>
    <row r="20" spans="1:8" ht="51.75" x14ac:dyDescent="0.25">
      <c r="A20" s="80" t="s">
        <v>52</v>
      </c>
      <c r="B20" s="98" t="s">
        <v>44</v>
      </c>
      <c r="C20" s="36" t="s">
        <v>9</v>
      </c>
      <c r="D20" s="291">
        <v>2.0699999999999998</v>
      </c>
      <c r="E20" s="95"/>
      <c r="F20" s="59"/>
    </row>
    <row r="21" spans="1:8" ht="26.25" x14ac:dyDescent="0.25">
      <c r="A21" s="80" t="s">
        <v>53</v>
      </c>
      <c r="B21" s="98" t="s">
        <v>10</v>
      </c>
      <c r="C21" s="17" t="s">
        <v>11</v>
      </c>
      <c r="D21" s="291"/>
      <c r="E21" s="95"/>
      <c r="F21" s="59"/>
    </row>
    <row r="22" spans="1:8" ht="39" x14ac:dyDescent="0.25">
      <c r="A22" s="80" t="s">
        <v>54</v>
      </c>
      <c r="B22" s="83" t="s">
        <v>12</v>
      </c>
      <c r="C22" s="36" t="s">
        <v>13</v>
      </c>
      <c r="D22" s="291"/>
      <c r="E22" s="86"/>
      <c r="F22" s="59"/>
    </row>
    <row r="23" spans="1:8" ht="25.5" x14ac:dyDescent="0.25">
      <c r="A23" s="80" t="s">
        <v>55</v>
      </c>
      <c r="B23" s="83" t="s">
        <v>45</v>
      </c>
      <c r="C23" s="36"/>
      <c r="D23" s="92"/>
      <c r="E23" s="99"/>
      <c r="F23" s="59"/>
    </row>
    <row r="24" spans="1:8" ht="15" x14ac:dyDescent="0.25">
      <c r="A24" s="80" t="s">
        <v>56</v>
      </c>
      <c r="B24" s="17" t="s">
        <v>7</v>
      </c>
      <c r="C24" s="17" t="s">
        <v>8</v>
      </c>
      <c r="D24" s="101"/>
      <c r="E24" s="102">
        <v>0.21</v>
      </c>
      <c r="F24" s="59"/>
      <c r="H24" s="59">
        <v>0.21</v>
      </c>
    </row>
    <row r="25" spans="1:8" ht="15" x14ac:dyDescent="0.25">
      <c r="A25" s="80"/>
      <c r="B25" s="133" t="s">
        <v>5</v>
      </c>
      <c r="C25" s="134"/>
      <c r="D25" s="135"/>
      <c r="E25" s="136">
        <f>E19+E24</f>
        <v>7.7</v>
      </c>
      <c r="F25" s="59"/>
      <c r="H25" s="69" t="e">
        <f>H19+H24</f>
        <v>#REF!</v>
      </c>
    </row>
    <row r="26" spans="1:8" ht="15" x14ac:dyDescent="0.25">
      <c r="A26" s="80"/>
      <c r="B26" s="278" t="s">
        <v>57</v>
      </c>
      <c r="C26" s="278"/>
      <c r="D26" s="105"/>
      <c r="E26" s="106"/>
      <c r="F26" s="59"/>
    </row>
    <row r="27" spans="1:8" ht="54" x14ac:dyDescent="0.25">
      <c r="A27" s="80" t="s">
        <v>66</v>
      </c>
      <c r="B27" s="83" t="s">
        <v>110</v>
      </c>
      <c r="C27" s="36" t="s">
        <v>131</v>
      </c>
      <c r="D27" s="107"/>
      <c r="E27" s="108">
        <v>1.63</v>
      </c>
      <c r="F27" s="59"/>
    </row>
    <row r="28" spans="1:8" ht="66.75" x14ac:dyDescent="0.25">
      <c r="A28" s="80" t="s">
        <v>102</v>
      </c>
      <c r="B28" s="83" t="s">
        <v>87</v>
      </c>
      <c r="C28" s="36" t="s">
        <v>132</v>
      </c>
      <c r="D28" s="107"/>
      <c r="E28" s="108">
        <v>0.46</v>
      </c>
      <c r="F28" s="59"/>
    </row>
    <row r="29" spans="1:8" ht="26.25" x14ac:dyDescent="0.25">
      <c r="A29" s="94" t="s">
        <v>103</v>
      </c>
      <c r="B29" s="83" t="s">
        <v>88</v>
      </c>
      <c r="C29" s="17" t="s">
        <v>18</v>
      </c>
      <c r="D29" s="109"/>
      <c r="E29" s="82">
        <v>0.44</v>
      </c>
      <c r="F29" s="59"/>
    </row>
    <row r="30" spans="1:8" ht="15" x14ac:dyDescent="0.25">
      <c r="A30" s="94"/>
      <c r="B30" s="74" t="s">
        <v>5</v>
      </c>
      <c r="C30" s="141"/>
      <c r="D30" s="142"/>
      <c r="E30" s="138">
        <f>E27+E28+E29</f>
        <v>2.5299999999999998</v>
      </c>
      <c r="F30" s="59"/>
      <c r="H30" s="71">
        <v>2.5299999999999998</v>
      </c>
    </row>
    <row r="31" spans="1:8" ht="15" x14ac:dyDescent="0.25">
      <c r="A31" s="80"/>
      <c r="B31" s="278" t="s">
        <v>127</v>
      </c>
      <c r="C31" s="278"/>
      <c r="D31" s="105"/>
      <c r="E31" s="110"/>
      <c r="F31" s="59"/>
    </row>
    <row r="32" spans="1:8" ht="15" x14ac:dyDescent="0.25">
      <c r="A32" s="279" t="s">
        <v>67</v>
      </c>
      <c r="B32" s="281" t="s">
        <v>111</v>
      </c>
      <c r="C32" s="285" t="s">
        <v>94</v>
      </c>
      <c r="D32" s="111"/>
      <c r="E32" s="309">
        <v>0.08</v>
      </c>
      <c r="F32" s="59">
        <v>0.06</v>
      </c>
      <c r="G32" s="65" t="e">
        <f>F32*#REF!</f>
        <v>#REF!</v>
      </c>
      <c r="H32" s="65" t="e">
        <f>F32+G32</f>
        <v>#REF!</v>
      </c>
    </row>
    <row r="33" spans="1:8" ht="15" x14ac:dyDescent="0.25">
      <c r="A33" s="280"/>
      <c r="B33" s="282"/>
      <c r="C33" s="288"/>
      <c r="D33" s="112"/>
      <c r="E33" s="310"/>
      <c r="F33" s="59"/>
      <c r="G33" s="65"/>
    </row>
    <row r="34" spans="1:8" ht="15" x14ac:dyDescent="0.25">
      <c r="A34" s="279" t="s">
        <v>78</v>
      </c>
      <c r="B34" s="281" t="s">
        <v>4</v>
      </c>
      <c r="C34" s="281" t="s">
        <v>3</v>
      </c>
      <c r="D34" s="106"/>
      <c r="E34" s="309">
        <v>0.01</v>
      </c>
      <c r="F34" s="59">
        <v>6.0000000000000001E-3</v>
      </c>
      <c r="G34" s="65" t="e">
        <f>F34*#REF!</f>
        <v>#REF!</v>
      </c>
      <c r="H34" s="65" t="e">
        <f>F34+G34</f>
        <v>#REF!</v>
      </c>
    </row>
    <row r="35" spans="1:8" ht="15" x14ac:dyDescent="0.25">
      <c r="A35" s="280"/>
      <c r="B35" s="282"/>
      <c r="C35" s="282"/>
      <c r="D35" s="106"/>
      <c r="E35" s="310"/>
      <c r="F35" s="59"/>
    </row>
    <row r="36" spans="1:8" ht="15" x14ac:dyDescent="0.25">
      <c r="A36" s="80"/>
      <c r="B36" s="103" t="s">
        <v>5</v>
      </c>
      <c r="C36" s="78"/>
      <c r="D36" s="106"/>
      <c r="E36" s="113">
        <f>E32+E34</f>
        <v>0.09</v>
      </c>
      <c r="F36" s="59"/>
      <c r="H36" s="72" t="e">
        <f>H32+H34</f>
        <v>#REF!</v>
      </c>
    </row>
    <row r="37" spans="1:8" ht="15" x14ac:dyDescent="0.25">
      <c r="A37" s="80"/>
      <c r="B37" s="278" t="s">
        <v>106</v>
      </c>
      <c r="C37" s="278"/>
      <c r="D37" s="105"/>
      <c r="E37" s="110"/>
      <c r="F37" s="59"/>
    </row>
    <row r="38" spans="1:8" ht="15" x14ac:dyDescent="0.25">
      <c r="A38" s="279" t="s">
        <v>62</v>
      </c>
      <c r="B38" s="285" t="s">
        <v>123</v>
      </c>
      <c r="C38" s="285" t="s">
        <v>94</v>
      </c>
      <c r="D38" s="107"/>
      <c r="E38" s="85"/>
      <c r="F38" s="59"/>
    </row>
    <row r="39" spans="1:8" ht="15" x14ac:dyDescent="0.25">
      <c r="A39" s="284"/>
      <c r="B39" s="286"/>
      <c r="C39" s="286"/>
      <c r="D39" s="107"/>
      <c r="E39" s="88">
        <v>1.37</v>
      </c>
      <c r="F39" s="59">
        <v>1.034</v>
      </c>
      <c r="G39" s="65" t="e">
        <f>F39*#REF!</f>
        <v>#REF!</v>
      </c>
      <c r="H39" s="65" t="e">
        <f>F39+G39</f>
        <v>#REF!</v>
      </c>
    </row>
    <row r="40" spans="1:8" ht="15" x14ac:dyDescent="0.25">
      <c r="A40" s="284"/>
      <c r="B40" s="286"/>
      <c r="C40" s="286"/>
      <c r="D40" s="109"/>
      <c r="E40" s="114"/>
      <c r="F40" s="59"/>
      <c r="G40" s="65"/>
    </row>
    <row r="41" spans="1:8" ht="15" x14ac:dyDescent="0.25">
      <c r="A41" s="287" t="s">
        <v>129</v>
      </c>
      <c r="B41" s="285" t="s">
        <v>124</v>
      </c>
      <c r="C41" s="281" t="s">
        <v>3</v>
      </c>
      <c r="D41" s="115"/>
      <c r="E41" s="116"/>
      <c r="F41" s="59"/>
      <c r="G41" s="65"/>
    </row>
    <row r="42" spans="1:8" ht="15" x14ac:dyDescent="0.25">
      <c r="A42" s="287"/>
      <c r="B42" s="286"/>
      <c r="C42" s="289"/>
      <c r="D42" s="109"/>
      <c r="E42" s="88">
        <v>0.38</v>
      </c>
      <c r="F42" s="59">
        <v>0.28699999999999998</v>
      </c>
      <c r="G42" s="65" t="e">
        <f>F42*#REF!</f>
        <v>#REF!</v>
      </c>
      <c r="H42" s="65" t="e">
        <f>F42+G42</f>
        <v>#REF!</v>
      </c>
    </row>
    <row r="43" spans="1:8" ht="15" x14ac:dyDescent="0.25">
      <c r="A43" s="287"/>
      <c r="B43" s="288"/>
      <c r="C43" s="282"/>
      <c r="D43" s="109"/>
      <c r="E43" s="114"/>
      <c r="F43" s="59"/>
      <c r="G43" s="65"/>
    </row>
    <row r="44" spans="1:8" ht="15" x14ac:dyDescent="0.25">
      <c r="A44" s="279" t="s">
        <v>63</v>
      </c>
      <c r="B44" s="281" t="s">
        <v>115</v>
      </c>
      <c r="C44" s="281" t="s">
        <v>116</v>
      </c>
      <c r="D44" s="109"/>
      <c r="E44" s="311">
        <v>7.0000000000000007E-2</v>
      </c>
      <c r="F44" s="59"/>
      <c r="G44" s="65"/>
    </row>
    <row r="45" spans="1:8" ht="15" x14ac:dyDescent="0.25">
      <c r="A45" s="280"/>
      <c r="B45" s="282"/>
      <c r="C45" s="282"/>
      <c r="D45" s="109"/>
      <c r="E45" s="312"/>
      <c r="F45" s="59">
        <v>5.0999999999999997E-2</v>
      </c>
      <c r="G45" s="65" t="e">
        <f>F45*#REF!</f>
        <v>#REF!</v>
      </c>
      <c r="H45" s="65" t="e">
        <f>F45+G45</f>
        <v>#REF!</v>
      </c>
    </row>
    <row r="46" spans="1:8" ht="15" x14ac:dyDescent="0.25">
      <c r="A46" s="80"/>
      <c r="B46" s="132" t="s">
        <v>97</v>
      </c>
      <c r="C46" s="130"/>
      <c r="D46" s="137"/>
      <c r="E46" s="129">
        <f>E39+E42+E44</f>
        <v>1.82</v>
      </c>
      <c r="F46" s="59"/>
      <c r="H46" s="73" t="e">
        <f>H39+H42+H45</f>
        <v>#REF!</v>
      </c>
    </row>
    <row r="47" spans="1:8" ht="15" x14ac:dyDescent="0.25">
      <c r="A47" s="80"/>
      <c r="B47" s="270" t="s">
        <v>68</v>
      </c>
      <c r="C47" s="270"/>
      <c r="D47" s="283"/>
      <c r="E47" s="82"/>
      <c r="F47" s="59"/>
    </row>
    <row r="48" spans="1:8" ht="15" x14ac:dyDescent="0.25">
      <c r="A48" s="80" t="s">
        <v>69</v>
      </c>
      <c r="B48" s="83" t="s">
        <v>16</v>
      </c>
      <c r="C48" s="117"/>
      <c r="D48" s="100">
        <v>3.67</v>
      </c>
      <c r="E48" s="82">
        <v>3.86</v>
      </c>
      <c r="F48" s="59"/>
      <c r="H48" s="71">
        <v>3.86</v>
      </c>
    </row>
    <row r="49" spans="1:8" ht="15" x14ac:dyDescent="0.25">
      <c r="A49" s="118"/>
      <c r="B49" s="270" t="s">
        <v>70</v>
      </c>
      <c r="C49" s="270"/>
      <c r="D49" s="119"/>
      <c r="E49" s="120"/>
      <c r="F49" s="59"/>
    </row>
    <row r="50" spans="1:8" ht="15" x14ac:dyDescent="0.25">
      <c r="A50" s="121" t="s">
        <v>71</v>
      </c>
      <c r="B50" s="96" t="s">
        <v>107</v>
      </c>
      <c r="C50" s="122"/>
      <c r="D50" s="108">
        <v>1.1499999999999999</v>
      </c>
      <c r="E50" s="123">
        <v>1.79</v>
      </c>
      <c r="F50" s="59"/>
      <c r="H50" s="59">
        <v>1.79</v>
      </c>
    </row>
    <row r="51" spans="1:8" ht="15" x14ac:dyDescent="0.25">
      <c r="A51" s="124" t="s">
        <v>72</v>
      </c>
      <c r="B51" s="125" t="s">
        <v>65</v>
      </c>
      <c r="C51" s="104"/>
      <c r="D51" s="126"/>
      <c r="E51" s="102">
        <f>0.06*1.3305</f>
        <v>7.9829999999999998E-2</v>
      </c>
      <c r="F51" s="59">
        <v>0.06</v>
      </c>
      <c r="G51" s="65" t="e">
        <f>F51*#REF!</f>
        <v>#REF!</v>
      </c>
      <c r="H51" s="65" t="e">
        <f>F51+G51</f>
        <v>#REF!</v>
      </c>
    </row>
    <row r="52" spans="1:8" ht="15" x14ac:dyDescent="0.25">
      <c r="A52" s="118"/>
      <c r="B52" s="74" t="s">
        <v>5</v>
      </c>
      <c r="C52" s="127"/>
      <c r="D52" s="106">
        <f>SUM(D50:D51)</f>
        <v>1.1499999999999999</v>
      </c>
      <c r="E52" s="139">
        <f>E50+E51</f>
        <v>1.8698300000000001</v>
      </c>
      <c r="F52" s="59">
        <f>F9+F19+F32+F34+F39+F42+F45+F51</f>
        <v>8.9540000000000006</v>
      </c>
      <c r="G52" s="59" t="e">
        <f>G9+G19+G32+G34+G39+G42+G45+G51</f>
        <v>#REF!</v>
      </c>
      <c r="H52" s="75" t="e">
        <f>H50+H51</f>
        <v>#REF!</v>
      </c>
    </row>
    <row r="53" spans="1:8" ht="15" x14ac:dyDescent="0.25">
      <c r="A53" s="118"/>
      <c r="B53" s="270" t="s">
        <v>73</v>
      </c>
      <c r="C53" s="270"/>
      <c r="D53" s="271"/>
      <c r="E53" s="82"/>
      <c r="F53" s="59"/>
    </row>
    <row r="54" spans="1:8" ht="25.5" x14ac:dyDescent="0.25">
      <c r="A54" s="118" t="s">
        <v>74</v>
      </c>
      <c r="B54" s="83" t="s">
        <v>26</v>
      </c>
      <c r="C54" s="98" t="s">
        <v>18</v>
      </c>
      <c r="D54" s="113">
        <v>1.1200000000000001</v>
      </c>
      <c r="E54" s="82">
        <v>1.179</v>
      </c>
      <c r="H54" s="59">
        <v>1.179</v>
      </c>
    </row>
    <row r="55" spans="1:8" ht="25.5" x14ac:dyDescent="0.25">
      <c r="A55" s="118" t="s">
        <v>75</v>
      </c>
      <c r="B55" s="98" t="s">
        <v>25</v>
      </c>
      <c r="C55" s="98" t="s">
        <v>18</v>
      </c>
      <c r="D55" s="113">
        <v>0.5</v>
      </c>
      <c r="E55" s="298">
        <v>0.53</v>
      </c>
      <c r="H55" s="59">
        <v>0.52700000000000002</v>
      </c>
    </row>
    <row r="56" spans="1:8" ht="25.5" x14ac:dyDescent="0.25">
      <c r="A56" s="118" t="s">
        <v>76</v>
      </c>
      <c r="B56" s="98" t="s">
        <v>27</v>
      </c>
      <c r="C56" s="98" t="s">
        <v>18</v>
      </c>
      <c r="D56" s="113"/>
      <c r="E56" s="299"/>
    </row>
    <row r="57" spans="1:8" ht="15" x14ac:dyDescent="0.25">
      <c r="A57" s="118" t="s">
        <v>77</v>
      </c>
      <c r="B57" s="98" t="s">
        <v>28</v>
      </c>
      <c r="C57" s="36"/>
      <c r="D57" s="108"/>
      <c r="E57" s="82">
        <v>1E-3</v>
      </c>
      <c r="H57" s="59">
        <v>1E-3</v>
      </c>
    </row>
    <row r="58" spans="1:8" ht="15" x14ac:dyDescent="0.25">
      <c r="A58" s="118"/>
      <c r="B58" s="70" t="s">
        <v>97</v>
      </c>
      <c r="C58" s="36"/>
      <c r="D58" s="108"/>
      <c r="E58" s="138">
        <f>E54+E55+E57</f>
        <v>1.71</v>
      </c>
      <c r="H58" s="71">
        <f>H54+H55+H57</f>
        <v>1.7069999999999999</v>
      </c>
    </row>
    <row r="59" spans="1:8" ht="15" x14ac:dyDescent="0.25">
      <c r="A59" s="118"/>
      <c r="B59" s="74" t="s">
        <v>125</v>
      </c>
      <c r="C59" s="128"/>
      <c r="D59" s="80"/>
      <c r="E59" s="129">
        <f>E13+E25+E30+E36+E46+E48+E52+E58</f>
        <v>22.109830000000002</v>
      </c>
      <c r="H59" s="65" t="e">
        <f>H13+H25+H30+H36+H46+H48+H52+H58</f>
        <v>#REF!</v>
      </c>
    </row>
    <row r="60" spans="1:8" ht="15" x14ac:dyDescent="0.25"/>
    <row r="61" spans="1:8" ht="15" x14ac:dyDescent="0.25">
      <c r="B61" s="77" t="s">
        <v>134</v>
      </c>
      <c r="C61" s="77" t="s">
        <v>133</v>
      </c>
    </row>
    <row r="62" spans="1:8" ht="15" x14ac:dyDescent="0.25"/>
    <row r="63" spans="1:8" ht="15" x14ac:dyDescent="0.25"/>
    <row r="65" spans="2:3" ht="15" x14ac:dyDescent="0.25">
      <c r="B65" s="76"/>
    </row>
    <row r="67" spans="2:3" ht="15" x14ac:dyDescent="0.25">
      <c r="C67" s="76"/>
    </row>
  </sheetData>
  <mergeCells count="30">
    <mergeCell ref="B53:D53"/>
    <mergeCell ref="E55:E56"/>
    <mergeCell ref="A44:A45"/>
    <mergeCell ref="B44:B45"/>
    <mergeCell ref="C44:C45"/>
    <mergeCell ref="E44:E45"/>
    <mergeCell ref="B47:D47"/>
    <mergeCell ref="B49:C49"/>
    <mergeCell ref="B37:C37"/>
    <mergeCell ref="A38:A40"/>
    <mergeCell ref="B38:B40"/>
    <mergeCell ref="C38:C40"/>
    <mergeCell ref="A41:A43"/>
    <mergeCell ref="B41:B43"/>
    <mergeCell ref="C41:C43"/>
    <mergeCell ref="A34:A35"/>
    <mergeCell ref="B34:B35"/>
    <mergeCell ref="C34:C35"/>
    <mergeCell ref="E34:E35"/>
    <mergeCell ref="B1:E1"/>
    <mergeCell ref="B2:E2"/>
    <mergeCell ref="B5:D5"/>
    <mergeCell ref="B14:D14"/>
    <mergeCell ref="D20:D22"/>
    <mergeCell ref="B26:C26"/>
    <mergeCell ref="B31:C31"/>
    <mergeCell ref="A32:A33"/>
    <mergeCell ref="B32:B33"/>
    <mergeCell ref="C32:C33"/>
    <mergeCell ref="E32:E33"/>
  </mergeCells>
  <pageMargins left="0.17" right="0.17" top="0.5" bottom="0.18" header="0.3" footer="0.17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9"/>
  <sheetViews>
    <sheetView workbookViewId="0">
      <selection activeCell="C2" sqref="C2"/>
    </sheetView>
  </sheetViews>
  <sheetFormatPr defaultRowHeight="15" x14ac:dyDescent="0.25"/>
  <cols>
    <col min="1" max="1" width="8.28515625" customWidth="1"/>
    <col min="2" max="2" width="9.140625" hidden="1" customWidth="1"/>
    <col min="3" max="3" width="61.85546875" customWidth="1"/>
    <col min="4" max="4" width="59.7109375" customWidth="1"/>
  </cols>
  <sheetData>
    <row r="3" spans="3:5" x14ac:dyDescent="0.25">
      <c r="C3" t="s">
        <v>165</v>
      </c>
    </row>
    <row r="4" spans="3:5" x14ac:dyDescent="0.25">
      <c r="C4" t="s">
        <v>166</v>
      </c>
    </row>
    <row r="5" spans="3:5" x14ac:dyDescent="0.25">
      <c r="C5" t="s">
        <v>167</v>
      </c>
    </row>
    <row r="6" spans="3:5" x14ac:dyDescent="0.25">
      <c r="C6" t="s">
        <v>168</v>
      </c>
    </row>
    <row r="8" spans="3:5" x14ac:dyDescent="0.25">
      <c r="C8" t="s">
        <v>0</v>
      </c>
      <c r="D8" t="s">
        <v>1</v>
      </c>
      <c r="E8" t="s">
        <v>169</v>
      </c>
    </row>
    <row r="9" spans="3:5" x14ac:dyDescent="0.25">
      <c r="C9" t="s">
        <v>170</v>
      </c>
    </row>
    <row r="10" spans="3:5" x14ac:dyDescent="0.25">
      <c r="C10" t="s">
        <v>171</v>
      </c>
      <c r="D10" t="s">
        <v>172</v>
      </c>
      <c r="E10">
        <v>2.0699999999999998</v>
      </c>
    </row>
    <row r="11" spans="3:5" x14ac:dyDescent="0.25">
      <c r="C11" t="s">
        <v>173</v>
      </c>
      <c r="D11" t="s">
        <v>174</v>
      </c>
    </row>
    <row r="12" spans="3:5" x14ac:dyDescent="0.25">
      <c r="C12" t="s">
        <v>175</v>
      </c>
      <c r="D12" t="s">
        <v>3</v>
      </c>
    </row>
    <row r="13" spans="3:5" x14ac:dyDescent="0.25">
      <c r="C13" t="s">
        <v>4</v>
      </c>
      <c r="D13" t="s">
        <v>3</v>
      </c>
    </row>
    <row r="14" spans="3:5" x14ac:dyDescent="0.25">
      <c r="C14" t="s">
        <v>5</v>
      </c>
      <c r="E14">
        <v>2.0699999999999998</v>
      </c>
    </row>
    <row r="15" spans="3:5" x14ac:dyDescent="0.25">
      <c r="C15" t="s">
        <v>176</v>
      </c>
    </row>
    <row r="16" spans="3:5" x14ac:dyDescent="0.25">
      <c r="C16" t="s">
        <v>177</v>
      </c>
      <c r="D16" t="s">
        <v>6</v>
      </c>
      <c r="E16">
        <v>1.89</v>
      </c>
    </row>
    <row r="17" spans="3:5" x14ac:dyDescent="0.25">
      <c r="C17" t="s">
        <v>178</v>
      </c>
      <c r="D17" t="s">
        <v>6</v>
      </c>
      <c r="E17">
        <v>1.29</v>
      </c>
    </row>
    <row r="18" spans="3:5" x14ac:dyDescent="0.25">
      <c r="C18" t="s">
        <v>7</v>
      </c>
      <c r="D18" t="s">
        <v>8</v>
      </c>
      <c r="E18">
        <v>0.2</v>
      </c>
    </row>
    <row r="19" spans="3:5" x14ac:dyDescent="0.25">
      <c r="C19" t="s">
        <v>179</v>
      </c>
      <c r="D19" t="s">
        <v>6</v>
      </c>
      <c r="E19">
        <v>0.03</v>
      </c>
    </row>
    <row r="20" spans="3:5" x14ac:dyDescent="0.25">
      <c r="C20" t="s">
        <v>180</v>
      </c>
      <c r="D20" t="s">
        <v>6</v>
      </c>
      <c r="E20">
        <v>0.22</v>
      </c>
    </row>
    <row r="21" spans="3:5" x14ac:dyDescent="0.25">
      <c r="C21" t="s">
        <v>181</v>
      </c>
      <c r="D21" t="s">
        <v>182</v>
      </c>
      <c r="E21">
        <v>1.91</v>
      </c>
    </row>
    <row r="22" spans="3:5" x14ac:dyDescent="0.25">
      <c r="C22" t="s">
        <v>10</v>
      </c>
      <c r="D22" t="s">
        <v>11</v>
      </c>
    </row>
    <row r="23" spans="3:5" x14ac:dyDescent="0.25">
      <c r="C23" t="s">
        <v>12</v>
      </c>
      <c r="D23" t="s">
        <v>13</v>
      </c>
    </row>
    <row r="24" spans="3:5" x14ac:dyDescent="0.25">
      <c r="C24" t="s">
        <v>183</v>
      </c>
      <c r="D24" t="s">
        <v>184</v>
      </c>
      <c r="E24">
        <v>0.06</v>
      </c>
    </row>
    <row r="25" spans="3:5" x14ac:dyDescent="0.25">
      <c r="C25" t="s">
        <v>14</v>
      </c>
      <c r="D25" t="s">
        <v>185</v>
      </c>
      <c r="E25">
        <v>2.4</v>
      </c>
    </row>
    <row r="26" spans="3:5" x14ac:dyDescent="0.25">
      <c r="C26" t="s">
        <v>186</v>
      </c>
      <c r="D26" t="s">
        <v>187</v>
      </c>
      <c r="E26">
        <v>3.6</v>
      </c>
    </row>
    <row r="27" spans="3:5" x14ac:dyDescent="0.25">
      <c r="C27" t="s">
        <v>5</v>
      </c>
      <c r="E27">
        <v>11.6</v>
      </c>
    </row>
    <row r="28" spans="3:5" x14ac:dyDescent="0.25">
      <c r="C28" t="s">
        <v>188</v>
      </c>
    </row>
    <row r="29" spans="3:5" x14ac:dyDescent="0.25">
      <c r="C29" t="s">
        <v>16</v>
      </c>
      <c r="E29">
        <v>2.92</v>
      </c>
    </row>
    <row r="30" spans="3:5" x14ac:dyDescent="0.25">
      <c r="C30" t="s">
        <v>189</v>
      </c>
    </row>
    <row r="31" spans="3:5" x14ac:dyDescent="0.25">
      <c r="C31" t="s">
        <v>190</v>
      </c>
      <c r="D31" t="s">
        <v>191</v>
      </c>
      <c r="E31">
        <v>0.35</v>
      </c>
    </row>
    <row r="32" spans="3:5" x14ac:dyDescent="0.25">
      <c r="C32" t="s">
        <v>192</v>
      </c>
      <c r="D32" t="s">
        <v>191</v>
      </c>
      <c r="E32">
        <v>0.86</v>
      </c>
    </row>
    <row r="33" spans="3:5" x14ac:dyDescent="0.25">
      <c r="C33" t="s">
        <v>17</v>
      </c>
      <c r="D33" t="s">
        <v>193</v>
      </c>
      <c r="E33">
        <v>0.1</v>
      </c>
    </row>
    <row r="34" spans="3:5" x14ac:dyDescent="0.25">
      <c r="C34" t="s">
        <v>5</v>
      </c>
      <c r="E34">
        <v>1.31</v>
      </c>
    </row>
    <row r="35" spans="3:5" x14ac:dyDescent="0.25">
      <c r="C35" t="s">
        <v>194</v>
      </c>
    </row>
    <row r="36" spans="3:5" x14ac:dyDescent="0.25">
      <c r="C36" t="s">
        <v>195</v>
      </c>
      <c r="E36">
        <v>0.92</v>
      </c>
    </row>
    <row r="37" spans="3:5" x14ac:dyDescent="0.25">
      <c r="C37" t="s">
        <v>196</v>
      </c>
    </row>
    <row r="38" spans="3:5" x14ac:dyDescent="0.25">
      <c r="C38" t="s">
        <v>197</v>
      </c>
      <c r="D38" t="s">
        <v>198</v>
      </c>
      <c r="E38">
        <v>0.1</v>
      </c>
    </row>
    <row r="39" spans="3:5" x14ac:dyDescent="0.25">
      <c r="C39" t="s">
        <v>199</v>
      </c>
      <c r="D39" t="s">
        <v>198</v>
      </c>
      <c r="E39">
        <v>0.14000000000000001</v>
      </c>
    </row>
    <row r="40" spans="3:5" x14ac:dyDescent="0.25">
      <c r="C40" t="s">
        <v>200</v>
      </c>
      <c r="D40" t="s">
        <v>201</v>
      </c>
      <c r="E40">
        <v>0.05</v>
      </c>
    </row>
    <row r="41" spans="3:5" x14ac:dyDescent="0.25">
      <c r="C41" t="s">
        <v>202</v>
      </c>
      <c r="D41" t="s">
        <v>203</v>
      </c>
      <c r="E41">
        <v>0.05</v>
      </c>
    </row>
    <row r="42" spans="3:5" x14ac:dyDescent="0.25">
      <c r="C42" t="s">
        <v>5</v>
      </c>
      <c r="E42">
        <v>1.26</v>
      </c>
    </row>
    <row r="43" spans="3:5" x14ac:dyDescent="0.25">
      <c r="C43" t="s">
        <v>204</v>
      </c>
    </row>
    <row r="44" spans="3:5" x14ac:dyDescent="0.25">
      <c r="C44" t="s">
        <v>205</v>
      </c>
      <c r="D44" t="s">
        <v>18</v>
      </c>
      <c r="E44">
        <v>1.1000000000000001</v>
      </c>
    </row>
    <row r="45" spans="3:5" x14ac:dyDescent="0.25">
      <c r="C45" t="s">
        <v>206</v>
      </c>
      <c r="D45" t="s">
        <v>18</v>
      </c>
      <c r="E45">
        <v>0.45</v>
      </c>
    </row>
    <row r="46" spans="3:5" x14ac:dyDescent="0.25">
      <c r="C46" t="s">
        <v>207</v>
      </c>
      <c r="E46">
        <v>1.55</v>
      </c>
    </row>
    <row r="47" spans="3:5" x14ac:dyDescent="0.25">
      <c r="C47" t="s">
        <v>125</v>
      </c>
      <c r="E47">
        <v>20.71</v>
      </c>
    </row>
    <row r="49" spans="3:3" x14ac:dyDescent="0.25">
      <c r="C49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Лист3</vt:lpstr>
      <vt:lpstr>общеэкспл к благоустр</vt:lpstr>
      <vt:lpstr>неблаг. к работе</vt:lpstr>
      <vt:lpstr>Гар-сервис</vt:lpstr>
      <vt:lpstr>Лист4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2012-08-24T04:38:58Z</cp:lastPrinted>
  <dcterms:created xsi:type="dcterms:W3CDTF">2006-09-28T05:33:49Z</dcterms:created>
  <dcterms:modified xsi:type="dcterms:W3CDTF">2015-03-05T11:14:30Z</dcterms:modified>
</cp:coreProperties>
</file>